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213.14\share\01_水質検査事務所\☆R04\020_水質試験年報データ版\R03_作業フォルダ\【完成】08_1.水質試験成績（処理可能項目）\"/>
    </mc:Choice>
  </mc:AlternateContent>
  <bookViews>
    <workbookView xWindow="0" yWindow="0" windowWidth="28800" windowHeight="12255"/>
  </bookViews>
  <sheets>
    <sheet name="平均水質" sheetId="10" r:id="rId1"/>
    <sheet name="東灘" sheetId="19" r:id="rId2"/>
    <sheet name="(旧)東灘2" sheetId="30" state="hidden" r:id="rId3"/>
    <sheet name="東灘2" sheetId="33" r:id="rId4"/>
    <sheet name="東灘3" sheetId="35" r:id="rId5"/>
    <sheet name="PI" sheetId="9" r:id="rId6"/>
    <sheet name="PI2" sheetId="36" r:id="rId7"/>
    <sheet name="鈴蘭台" sheetId="7" r:id="rId8"/>
    <sheet name="鈴蘭台2" sheetId="26" r:id="rId9"/>
    <sheet name="鈴蘭台3" sheetId="15" r:id="rId10"/>
    <sheet name="西部" sheetId="6" r:id="rId11"/>
    <sheet name="西部2" sheetId="40" r:id="rId12"/>
    <sheet name="垂水" sheetId="27" r:id="rId13"/>
    <sheet name="垂水2" sheetId="41" r:id="rId14"/>
    <sheet name="垂水3" sheetId="5" r:id="rId15"/>
    <sheet name="垂水4" sheetId="18" r:id="rId16"/>
    <sheet name="垂水5" sheetId="38" r:id="rId17"/>
    <sheet name="玉津" sheetId="3" r:id="rId18"/>
    <sheet name="玉津2" sheetId="39" r:id="rId19"/>
    <sheet name="玉津3" sheetId="17" r:id="rId20"/>
  </sheets>
  <definedNames>
    <definedName name="data_01in">#REF!</definedName>
    <definedName name="_xlnm.Print_Area" localSheetId="2">'(旧)東灘2'!$A$1:$AE$39</definedName>
    <definedName name="_xlnm.Print_Area" localSheetId="19">玉津3!$A$1:$AD$31</definedName>
    <definedName name="_xlnm.Print_Area" localSheetId="4">東灘3!$A$1:$AE$66,東灘3!#REF!</definedName>
  </definedNames>
  <calcPr calcId="162913" calcMode="manual"/>
</workbook>
</file>

<file path=xl/calcChain.xml><?xml version="1.0" encoding="utf-8"?>
<calcChain xmlns="http://schemas.openxmlformats.org/spreadsheetml/2006/main">
  <c r="BG4" i="30" l="1"/>
  <c r="AY25" i="30"/>
  <c r="BX25" i="30" s="1"/>
  <c r="AV25" i="30"/>
  <c r="AN25" i="30"/>
  <c r="AZ23" i="30"/>
  <c r="AV23" i="30"/>
  <c r="BU23" i="30"/>
  <c r="AN23" i="30"/>
  <c r="AZ25" i="30"/>
  <c r="BY25" i="30" s="1"/>
  <c r="S25" i="30"/>
  <c r="AY23" i="30"/>
  <c r="AK25" i="30"/>
  <c r="E25" i="30" s="1"/>
  <c r="AL25" i="30"/>
  <c r="F25" i="30" s="1"/>
  <c r="AM25" i="30"/>
  <c r="AO25" i="30"/>
  <c r="BN25" i="30" s="1"/>
  <c r="AP25" i="30"/>
  <c r="AQ25" i="30"/>
  <c r="AR25" i="30"/>
  <c r="BQ25" i="30" s="1"/>
  <c r="AS25" i="30"/>
  <c r="BR25" i="30" s="1"/>
  <c r="AT25" i="30"/>
  <c r="AU25" i="30"/>
  <c r="AW25" i="30"/>
  <c r="Q25" i="30" s="1"/>
  <c r="AX25" i="30"/>
  <c r="BW25" i="30" s="1"/>
  <c r="BA25" i="30"/>
  <c r="BB25" i="30"/>
  <c r="CA25" i="30" s="1"/>
  <c r="BC25" i="30"/>
  <c r="CB25" i="30" s="1"/>
  <c r="BD25" i="30"/>
  <c r="X25" i="30" s="1"/>
  <c r="CC25" i="30"/>
  <c r="BE25" i="30"/>
  <c r="CD25" i="30" s="1"/>
  <c r="BF25" i="30"/>
  <c r="BG25" i="30"/>
  <c r="CF25" i="30" s="1"/>
  <c r="AA25" i="30"/>
  <c r="BH25" i="30"/>
  <c r="AK23" i="30"/>
  <c r="AL23" i="30"/>
  <c r="BK23" i="30" s="1"/>
  <c r="AM23" i="30"/>
  <c r="AO23" i="30"/>
  <c r="AP23" i="30"/>
  <c r="AQ23" i="30"/>
  <c r="BP23" i="30" s="1"/>
  <c r="K23" i="30"/>
  <c r="AR23" i="30"/>
  <c r="AS23" i="30"/>
  <c r="AT23" i="30"/>
  <c r="BS23" i="30" s="1"/>
  <c r="AU23" i="30"/>
  <c r="P23" i="30"/>
  <c r="AW23" i="30"/>
  <c r="BV23" i="30" s="1"/>
  <c r="AX23" i="30"/>
  <c r="BA23" i="30"/>
  <c r="BB23" i="30"/>
  <c r="V23" i="30" s="1"/>
  <c r="BC23" i="30"/>
  <c r="BD23" i="30"/>
  <c r="CC23" i="30"/>
  <c r="BE23" i="30"/>
  <c r="CD23" i="30" s="1"/>
  <c r="BF23" i="30"/>
  <c r="BG23" i="30"/>
  <c r="CF23" i="30"/>
  <c r="BH23" i="30"/>
  <c r="AK17" i="30"/>
  <c r="E17" i="30" s="1"/>
  <c r="AK13" i="30"/>
  <c r="BJ13" i="30" s="1"/>
  <c r="AK11" i="30"/>
  <c r="BJ11" i="30" s="1"/>
  <c r="AK12" i="30"/>
  <c r="AA23" i="30"/>
  <c r="X23" i="30"/>
  <c r="L25" i="30"/>
  <c r="W25" i="30"/>
  <c r="CE23" i="30"/>
  <c r="Z23" i="30"/>
  <c r="N23" i="30"/>
  <c r="BO23" i="30"/>
  <c r="J23" i="30"/>
  <c r="F23" i="30"/>
  <c r="CE25" i="30"/>
  <c r="Z25" i="30"/>
  <c r="V25" i="30"/>
  <c r="BK25" i="30"/>
  <c r="Y23" i="30"/>
  <c r="Q23" i="30"/>
  <c r="BR23" i="30"/>
  <c r="M23" i="30"/>
  <c r="AF23" i="30"/>
  <c r="BJ23" i="30"/>
  <c r="E23" i="30"/>
  <c r="BV25" i="30"/>
  <c r="I25" i="30"/>
  <c r="BJ25" i="30"/>
  <c r="BF9" i="30"/>
  <c r="CE9" i="30" s="1"/>
  <c r="BH37" i="30"/>
  <c r="BG37" i="30"/>
  <c r="AA37" i="30" s="1"/>
  <c r="BF37" i="30"/>
  <c r="BE37" i="30"/>
  <c r="BD37" i="30"/>
  <c r="BC37" i="30"/>
  <c r="W37" i="30" s="1"/>
  <c r="BB37" i="30"/>
  <c r="V37" i="30" s="1"/>
  <c r="BA37" i="30"/>
  <c r="AZ37" i="30"/>
  <c r="AY37" i="30"/>
  <c r="S37" i="30" s="1"/>
  <c r="AX37" i="30"/>
  <c r="R37" i="30" s="1"/>
  <c r="AW37" i="30"/>
  <c r="AV37" i="30"/>
  <c r="P37" i="30" s="1"/>
  <c r="AU37" i="30"/>
  <c r="AT37" i="30"/>
  <c r="N37" i="30" s="1"/>
  <c r="AS37" i="30"/>
  <c r="M37" i="30" s="1"/>
  <c r="AR37" i="30"/>
  <c r="AQ37" i="30"/>
  <c r="AP37" i="30"/>
  <c r="J37" i="30" s="1"/>
  <c r="AO37" i="30"/>
  <c r="I37" i="30" s="1"/>
  <c r="AN37" i="30"/>
  <c r="H37" i="30" s="1"/>
  <c r="AM37" i="30"/>
  <c r="G37" i="30" s="1"/>
  <c r="AL37" i="30"/>
  <c r="F37" i="30"/>
  <c r="AK37" i="30"/>
  <c r="BH29" i="30"/>
  <c r="AB29" i="30" s="1"/>
  <c r="BG29" i="30"/>
  <c r="BF29" i="30"/>
  <c r="Z29" i="30" s="1"/>
  <c r="BE29" i="30"/>
  <c r="Y29" i="30" s="1"/>
  <c r="BD29" i="30"/>
  <c r="X29" i="30" s="1"/>
  <c r="BC29" i="30"/>
  <c r="W29" i="30" s="1"/>
  <c r="BB29" i="30"/>
  <c r="CA29" i="30" s="1"/>
  <c r="BA29" i="30"/>
  <c r="AZ29" i="30"/>
  <c r="T29" i="30" s="1"/>
  <c r="AY29" i="30"/>
  <c r="S29" i="30" s="1"/>
  <c r="AX29" i="30"/>
  <c r="R29" i="30" s="1"/>
  <c r="AW29" i="30"/>
  <c r="AV29" i="30"/>
  <c r="AU29" i="30"/>
  <c r="O29" i="30" s="1"/>
  <c r="AT29" i="30"/>
  <c r="BS29" i="30" s="1"/>
  <c r="N29" i="30"/>
  <c r="AS29" i="30"/>
  <c r="AR29" i="30"/>
  <c r="AQ29" i="30"/>
  <c r="AP29" i="30"/>
  <c r="AO29" i="30"/>
  <c r="I29" i="30" s="1"/>
  <c r="AN29" i="30"/>
  <c r="AM29" i="30"/>
  <c r="AL29" i="30"/>
  <c r="F29" i="30" s="1"/>
  <c r="AK29" i="30"/>
  <c r="BH21" i="30"/>
  <c r="BG21" i="30"/>
  <c r="BF21" i="30"/>
  <c r="Z21" i="30" s="1"/>
  <c r="BE21" i="30"/>
  <c r="Y21" i="30" s="1"/>
  <c r="BD21" i="30"/>
  <c r="BC21" i="30"/>
  <c r="BB21" i="30"/>
  <c r="V21" i="30" s="1"/>
  <c r="BA21" i="30"/>
  <c r="AZ21" i="30"/>
  <c r="AY21" i="30"/>
  <c r="AX21" i="30"/>
  <c r="AW21" i="30"/>
  <c r="AV21" i="30"/>
  <c r="AU21" i="30"/>
  <c r="O21" i="30" s="1"/>
  <c r="AT21" i="30"/>
  <c r="BS21" i="30" s="1"/>
  <c r="AS21" i="30"/>
  <c r="AR21" i="30"/>
  <c r="AQ21" i="30"/>
  <c r="AP21" i="30"/>
  <c r="J21" i="30" s="1"/>
  <c r="AO21" i="30"/>
  <c r="I21" i="30" s="1"/>
  <c r="AN21" i="30"/>
  <c r="BM21" i="30" s="1"/>
  <c r="AM21" i="30"/>
  <c r="AL21" i="30"/>
  <c r="F21" i="30"/>
  <c r="AK21" i="30"/>
  <c r="BH17" i="30"/>
  <c r="AB17" i="30" s="1"/>
  <c r="BG17" i="30"/>
  <c r="CF17" i="30" s="1"/>
  <c r="BF17" i="30"/>
  <c r="CE17" i="30" s="1"/>
  <c r="BE17" i="30"/>
  <c r="BD17" i="30"/>
  <c r="BC17" i="30"/>
  <c r="W17" i="30"/>
  <c r="BB17" i="30"/>
  <c r="CA17" i="30" s="1"/>
  <c r="BA17" i="30"/>
  <c r="AZ17" i="30"/>
  <c r="AY17" i="30"/>
  <c r="S17" i="30" s="1"/>
  <c r="AX17" i="30"/>
  <c r="AW17" i="30"/>
  <c r="AV17" i="30"/>
  <c r="AU17" i="30"/>
  <c r="AT17" i="30"/>
  <c r="BS17" i="30" s="1"/>
  <c r="AS17" i="30"/>
  <c r="BR17" i="30" s="1"/>
  <c r="AR17" i="30"/>
  <c r="BQ17" i="30" s="1"/>
  <c r="AQ17" i="30"/>
  <c r="AP17" i="30"/>
  <c r="BO17" i="30" s="1"/>
  <c r="AO17" i="30"/>
  <c r="I17" i="30" s="1"/>
  <c r="AN17" i="30"/>
  <c r="BM17" i="30" s="1"/>
  <c r="AM17" i="30"/>
  <c r="BL17" i="30" s="1"/>
  <c r="AL17" i="30"/>
  <c r="BK17" i="30" s="1"/>
  <c r="BH13" i="30"/>
  <c r="CG13" i="30"/>
  <c r="BG13" i="30"/>
  <c r="BF13" i="30"/>
  <c r="BE13" i="30"/>
  <c r="Y13" i="30" s="1"/>
  <c r="BD13" i="30"/>
  <c r="CC13" i="30" s="1"/>
  <c r="BC13" i="30"/>
  <c r="BB13" i="30"/>
  <c r="CA13" i="30" s="1"/>
  <c r="BA13" i="30"/>
  <c r="AZ13" i="30"/>
  <c r="AY13" i="30"/>
  <c r="AX13" i="30"/>
  <c r="AW13" i="30"/>
  <c r="Q13" i="30" s="1"/>
  <c r="AV13" i="30"/>
  <c r="BU13" i="30" s="1"/>
  <c r="AU13" i="30"/>
  <c r="AT13" i="30"/>
  <c r="BS13" i="30" s="1"/>
  <c r="AS13" i="30"/>
  <c r="M13" i="30" s="1"/>
  <c r="AR13" i="30"/>
  <c r="BQ13" i="30" s="1"/>
  <c r="AQ13" i="30"/>
  <c r="AP13" i="30"/>
  <c r="AO13" i="30"/>
  <c r="I13" i="30" s="1"/>
  <c r="AN13" i="30"/>
  <c r="BM13" i="30" s="1"/>
  <c r="AM13" i="30"/>
  <c r="AL13" i="30"/>
  <c r="BH9" i="30"/>
  <c r="CG9" i="30" s="1"/>
  <c r="BG9" i="30"/>
  <c r="BE9" i="30"/>
  <c r="CD9" i="30" s="1"/>
  <c r="BD9" i="30"/>
  <c r="BC9" i="30"/>
  <c r="CB9" i="30" s="1"/>
  <c r="BB9" i="30"/>
  <c r="BA9" i="30"/>
  <c r="AZ9" i="30"/>
  <c r="BY9" i="30" s="1"/>
  <c r="AY9" i="30"/>
  <c r="BX9" i="30" s="1"/>
  <c r="AX9" i="30"/>
  <c r="AW9" i="30"/>
  <c r="BV9" i="30" s="1"/>
  <c r="AV9" i="30"/>
  <c r="AU9" i="30"/>
  <c r="BT9" i="30" s="1"/>
  <c r="AT9" i="30"/>
  <c r="AS9" i="30"/>
  <c r="AR9" i="30"/>
  <c r="BQ9" i="30" s="1"/>
  <c r="AQ9" i="30"/>
  <c r="AP9" i="30"/>
  <c r="BO9" i="30" s="1"/>
  <c r="AO9" i="30"/>
  <c r="AN9" i="30"/>
  <c r="AM9" i="30"/>
  <c r="BL9" i="30" s="1"/>
  <c r="AL9" i="30"/>
  <c r="BK9" i="30" s="1"/>
  <c r="AK9" i="30"/>
  <c r="BJ9" i="30" s="1"/>
  <c r="BH35" i="30"/>
  <c r="BG35" i="30"/>
  <c r="AA35" i="30" s="1"/>
  <c r="BF35" i="30"/>
  <c r="Z35" i="30" s="1"/>
  <c r="BE35" i="30"/>
  <c r="BD35" i="30"/>
  <c r="BC35" i="30"/>
  <c r="W35" i="30" s="1"/>
  <c r="BB35" i="30"/>
  <c r="BA35" i="30"/>
  <c r="U35" i="30" s="1"/>
  <c r="AZ35" i="30"/>
  <c r="T35" i="30" s="1"/>
  <c r="AY35" i="30"/>
  <c r="AX35" i="30"/>
  <c r="AW35" i="30"/>
  <c r="Q35" i="30" s="1"/>
  <c r="AV35" i="30"/>
  <c r="P35" i="30" s="1"/>
  <c r="AU35" i="30"/>
  <c r="O35" i="30" s="1"/>
  <c r="AT35" i="30"/>
  <c r="AS35" i="30"/>
  <c r="AR35" i="30"/>
  <c r="L35" i="30" s="1"/>
  <c r="AQ35" i="30"/>
  <c r="K35" i="30" s="1"/>
  <c r="AP35" i="30"/>
  <c r="AO35" i="30"/>
  <c r="AN35" i="30"/>
  <c r="AM35" i="30"/>
  <c r="AL35" i="30"/>
  <c r="AK35" i="30"/>
  <c r="BH27" i="30"/>
  <c r="AB27" i="30" s="1"/>
  <c r="BG27" i="30"/>
  <c r="BF27" i="30"/>
  <c r="BE27" i="30"/>
  <c r="BD27" i="30"/>
  <c r="BC27" i="30"/>
  <c r="W27" i="30" s="1"/>
  <c r="BB27" i="30"/>
  <c r="BA27" i="30"/>
  <c r="AZ27" i="30"/>
  <c r="T27" i="30"/>
  <c r="AY27" i="30"/>
  <c r="S27" i="30" s="1"/>
  <c r="AX27" i="30"/>
  <c r="AW27" i="30"/>
  <c r="AV27" i="30"/>
  <c r="BU27" i="30" s="1"/>
  <c r="AU27" i="30"/>
  <c r="AT27" i="30"/>
  <c r="AS27" i="30"/>
  <c r="M27" i="30" s="1"/>
  <c r="AR27" i="30"/>
  <c r="L27" i="30" s="1"/>
  <c r="AQ27" i="30"/>
  <c r="AP27" i="30"/>
  <c r="J27" i="30" s="1"/>
  <c r="AO27" i="30"/>
  <c r="AN27" i="30"/>
  <c r="H27" i="30" s="1"/>
  <c r="AM27" i="30"/>
  <c r="AL27" i="30"/>
  <c r="F27" i="30" s="1"/>
  <c r="AK27" i="30"/>
  <c r="BH19" i="30"/>
  <c r="BG19" i="30"/>
  <c r="BF19" i="30"/>
  <c r="BE19" i="30"/>
  <c r="Y19" i="30" s="1"/>
  <c r="BD19" i="30"/>
  <c r="X19" i="30" s="1"/>
  <c r="BC19" i="30"/>
  <c r="BB19" i="30"/>
  <c r="BA19" i="30"/>
  <c r="U19" i="30" s="1"/>
  <c r="AZ19" i="30"/>
  <c r="T19" i="30" s="1"/>
  <c r="AY19" i="30"/>
  <c r="BX19" i="30" s="1"/>
  <c r="AX19" i="30"/>
  <c r="AW19" i="30"/>
  <c r="BV19" i="30" s="1"/>
  <c r="AV19" i="30"/>
  <c r="P19" i="30" s="1"/>
  <c r="AU19" i="30"/>
  <c r="O19" i="30" s="1"/>
  <c r="AT19" i="30"/>
  <c r="AS19" i="30"/>
  <c r="AR19" i="30"/>
  <c r="AQ19" i="30"/>
  <c r="AP19" i="30"/>
  <c r="BO19" i="30" s="1"/>
  <c r="AO19" i="30"/>
  <c r="BN19" i="30" s="1"/>
  <c r="AN19" i="30"/>
  <c r="AM19" i="30"/>
  <c r="AL19" i="30"/>
  <c r="BK19" i="30" s="1"/>
  <c r="AK19" i="30"/>
  <c r="BJ19" i="30" s="1"/>
  <c r="BH15" i="30"/>
  <c r="CG15" i="30" s="1"/>
  <c r="BG15" i="30"/>
  <c r="BF15" i="30"/>
  <c r="BE15" i="30"/>
  <c r="BD15" i="30"/>
  <c r="BC15" i="30"/>
  <c r="BB15" i="30"/>
  <c r="CA15" i="30" s="1"/>
  <c r="BA15" i="30"/>
  <c r="AZ15" i="30"/>
  <c r="AY15" i="30"/>
  <c r="BX15" i="30" s="1"/>
  <c r="AX15" i="30"/>
  <c r="AW15" i="30"/>
  <c r="BV15" i="30" s="1"/>
  <c r="AV15" i="30"/>
  <c r="BU15" i="30" s="1"/>
  <c r="AU15" i="30"/>
  <c r="BT15" i="30" s="1"/>
  <c r="AT15" i="30"/>
  <c r="BS15" i="30" s="1"/>
  <c r="AS15" i="30"/>
  <c r="BR15" i="30" s="1"/>
  <c r="AR15" i="30"/>
  <c r="AQ15" i="30"/>
  <c r="BP15" i="30" s="1"/>
  <c r="AP15" i="30"/>
  <c r="BO15" i="30" s="1"/>
  <c r="AO15" i="30"/>
  <c r="AN15" i="30"/>
  <c r="BM15" i="30" s="1"/>
  <c r="AM15" i="30"/>
  <c r="AL15" i="30"/>
  <c r="BK15" i="30"/>
  <c r="AK15" i="30"/>
  <c r="BH11" i="30"/>
  <c r="AB11" i="30" s="1"/>
  <c r="BG11" i="30"/>
  <c r="AA11" i="30" s="1"/>
  <c r="BF11" i="30"/>
  <c r="BE11" i="30"/>
  <c r="BD11" i="30"/>
  <c r="BC11" i="30"/>
  <c r="CB11" i="30"/>
  <c r="BB11" i="30"/>
  <c r="BA11" i="30"/>
  <c r="AZ11" i="30"/>
  <c r="T11" i="30"/>
  <c r="AY11" i="30"/>
  <c r="AX11" i="30"/>
  <c r="AW11" i="30"/>
  <c r="AV11" i="30"/>
  <c r="P11" i="30" s="1"/>
  <c r="AU11" i="30"/>
  <c r="O11" i="30" s="1"/>
  <c r="AT11" i="30"/>
  <c r="AS11" i="30"/>
  <c r="AR11" i="30"/>
  <c r="BQ11" i="30" s="1"/>
  <c r="AQ11" i="30"/>
  <c r="AP11" i="30"/>
  <c r="AO11" i="30"/>
  <c r="I11" i="30" s="1"/>
  <c r="AN11" i="30"/>
  <c r="AM11" i="30"/>
  <c r="G11" i="30" s="1"/>
  <c r="AL11" i="30"/>
  <c r="BK11" i="30" s="1"/>
  <c r="BH7" i="30"/>
  <c r="BG7" i="30"/>
  <c r="BF7" i="30"/>
  <c r="Z7" i="30" s="1"/>
  <c r="BE7" i="30"/>
  <c r="BD7" i="30"/>
  <c r="BC7" i="30"/>
  <c r="CB7" i="30" s="1"/>
  <c r="BB7" i="30"/>
  <c r="V7" i="30"/>
  <c r="BA7" i="30"/>
  <c r="BZ7" i="30" s="1"/>
  <c r="AZ7" i="30"/>
  <c r="AY7" i="30"/>
  <c r="BX7" i="30"/>
  <c r="AX7" i="30"/>
  <c r="AW7" i="30"/>
  <c r="AV7" i="30"/>
  <c r="P7" i="30"/>
  <c r="AU7" i="30"/>
  <c r="BT7" i="30" s="1"/>
  <c r="AT7" i="30"/>
  <c r="AS7" i="30"/>
  <c r="M7" i="30" s="1"/>
  <c r="AR7" i="30"/>
  <c r="L7" i="30" s="1"/>
  <c r="AQ7" i="30"/>
  <c r="BP7" i="30" s="1"/>
  <c r="AP7" i="30"/>
  <c r="AO7" i="30"/>
  <c r="AN7" i="30"/>
  <c r="BM7" i="30" s="1"/>
  <c r="AM7" i="30"/>
  <c r="BL7" i="30" s="1"/>
  <c r="AL7" i="30"/>
  <c r="AK7" i="30"/>
  <c r="CC29" i="30"/>
  <c r="BT21" i="30"/>
  <c r="CG29" i="30"/>
  <c r="BL37" i="30"/>
  <c r="CB37" i="30"/>
  <c r="CD21" i="30"/>
  <c r="BN21" i="30"/>
  <c r="BX37" i="30"/>
  <c r="CF37" i="30"/>
  <c r="CE35" i="30"/>
  <c r="BK29" i="30"/>
  <c r="BW29" i="30"/>
  <c r="BP35" i="30"/>
  <c r="BT35" i="30"/>
  <c r="CF35" i="30"/>
  <c r="CB29" i="30"/>
  <c r="BK37" i="30"/>
  <c r="BS37" i="30"/>
  <c r="BW37" i="30"/>
  <c r="CA37" i="30"/>
  <c r="BU35" i="30"/>
  <c r="BY35" i="30"/>
  <c r="BY29" i="30"/>
  <c r="CE21" i="30"/>
  <c r="CA21" i="30"/>
  <c r="BK21" i="30"/>
  <c r="BN29" i="30"/>
  <c r="BM37" i="30"/>
  <c r="BK27" i="30"/>
  <c r="J17" i="30"/>
  <c r="BM27" i="30"/>
  <c r="BY27" i="30"/>
  <c r="CG27" i="30"/>
  <c r="BX27" i="30"/>
  <c r="BX17" i="30"/>
  <c r="G9" i="30"/>
  <c r="P13" i="30"/>
  <c r="E13" i="30"/>
  <c r="BN13" i="30"/>
  <c r="BV13" i="30"/>
  <c r="BZ13" i="30"/>
  <c r="U13" i="30"/>
  <c r="CD13" i="30"/>
  <c r="BJ17" i="30"/>
  <c r="M17" i="30"/>
  <c r="E29" i="30"/>
  <c r="L13" i="30"/>
  <c r="AB13" i="30"/>
  <c r="BN17" i="30"/>
  <c r="CB17" i="30"/>
  <c r="S19" i="30"/>
  <c r="AB15" i="30"/>
  <c r="H19" i="30"/>
  <c r="BM19" i="30"/>
  <c r="BY19" i="30"/>
  <c r="CC19" i="30"/>
  <c r="AB19" i="30"/>
  <c r="CG19" i="30"/>
  <c r="H17" i="30"/>
  <c r="L17" i="30"/>
  <c r="BU17" i="30"/>
  <c r="P17" i="30"/>
  <c r="BY17" i="30"/>
  <c r="T17" i="30"/>
  <c r="CG17" i="30"/>
  <c r="AB9" i="30"/>
  <c r="M15" i="30"/>
  <c r="Q15" i="30"/>
  <c r="Q19" i="30"/>
  <c r="F15" i="30"/>
  <c r="J15" i="30"/>
  <c r="N15" i="30"/>
  <c r="V15" i="30"/>
  <c r="F19" i="30"/>
  <c r="J19" i="30"/>
  <c r="R19" i="30"/>
  <c r="BW19" i="30"/>
  <c r="N17" i="30"/>
  <c r="J9" i="30"/>
  <c r="O9" i="30"/>
  <c r="T9" i="30"/>
  <c r="H13" i="30"/>
  <c r="X13" i="30"/>
  <c r="F17" i="30"/>
  <c r="AA17" i="30"/>
  <c r="BU7" i="30"/>
  <c r="H7" i="30"/>
  <c r="BY11" i="30"/>
  <c r="CE7" i="30"/>
  <c r="O7" i="30"/>
  <c r="W11" i="30"/>
  <c r="E7" i="30"/>
  <c r="BJ7" i="30"/>
  <c r="I7" i="30"/>
  <c r="BN7" i="30"/>
  <c r="M11" i="30"/>
  <c r="BR11" i="30"/>
  <c r="Q11" i="30"/>
  <c r="BV11" i="30"/>
  <c r="E27" i="30"/>
  <c r="BR7" i="30"/>
  <c r="U7" i="30"/>
  <c r="CD7" i="30"/>
  <c r="Y7" i="30"/>
  <c r="W7" i="30"/>
  <c r="BL11" i="30"/>
  <c r="S7" i="30"/>
  <c r="BQ7" i="30"/>
  <c r="CA7" i="30"/>
  <c r="F11" i="30"/>
  <c r="J11" i="30"/>
  <c r="BO11" i="30"/>
  <c r="Z11" i="30"/>
  <c r="CE11" i="30"/>
  <c r="AQ33" i="30"/>
  <c r="K33" i="30" s="1"/>
  <c r="AW96" i="30"/>
  <c r="BV96" i="30" s="1"/>
  <c r="AW83" i="30"/>
  <c r="BV83" i="30" s="1"/>
  <c r="AW69" i="30"/>
  <c r="Q69" i="30" s="1"/>
  <c r="AW54" i="30"/>
  <c r="BV54" i="30" s="1"/>
  <c r="AW12" i="30"/>
  <c r="BV12" i="30" s="1"/>
  <c r="Q96" i="30"/>
  <c r="Q83" i="30"/>
  <c r="BH5" i="30"/>
  <c r="CG5" i="30" s="1"/>
  <c r="AB5" i="30" s="1"/>
  <c r="BG5" i="30"/>
  <c r="CF5" i="30" s="1"/>
  <c r="AA5" i="30" s="1"/>
  <c r="BF5" i="30"/>
  <c r="CE5" i="30" s="1"/>
  <c r="Z5" i="30" s="1"/>
  <c r="BE5" i="30"/>
  <c r="CD5" i="30" s="1"/>
  <c r="Y5" i="30" s="1"/>
  <c r="BD5" i="30"/>
  <c r="CC5" i="30" s="1"/>
  <c r="X5" i="30" s="1"/>
  <c r="BC5" i="30"/>
  <c r="CB5" i="30" s="1"/>
  <c r="W5" i="30" s="1"/>
  <c r="BB5" i="30"/>
  <c r="CA5" i="30" s="1"/>
  <c r="V5" i="30" s="1"/>
  <c r="BA5" i="30"/>
  <c r="BZ5" i="30" s="1"/>
  <c r="U5" i="30" s="1"/>
  <c r="AZ5" i="30"/>
  <c r="BY5" i="30" s="1"/>
  <c r="AY5" i="30"/>
  <c r="BX5" i="30" s="1"/>
  <c r="S5" i="30" s="1"/>
  <c r="AX5" i="30"/>
  <c r="BW5" i="30" s="1"/>
  <c r="R5" i="30" s="1"/>
  <c r="AW5" i="30"/>
  <c r="BV5" i="30" s="1"/>
  <c r="Q5" i="30" s="1"/>
  <c r="AV5" i="30"/>
  <c r="BU5" i="30" s="1"/>
  <c r="P5" i="30" s="1"/>
  <c r="AU5" i="30"/>
  <c r="BT5" i="30" s="1"/>
  <c r="O5" i="30" s="1"/>
  <c r="AT5" i="30"/>
  <c r="BS5" i="30" s="1"/>
  <c r="N5" i="30" s="1"/>
  <c r="AS5" i="30"/>
  <c r="BR5" i="30" s="1"/>
  <c r="M5" i="30" s="1"/>
  <c r="AR5" i="30"/>
  <c r="BQ5" i="30" s="1"/>
  <c r="L5" i="30" s="1"/>
  <c r="AQ5" i="30"/>
  <c r="BP5" i="30" s="1"/>
  <c r="K5" i="30" s="1"/>
  <c r="AP5" i="30"/>
  <c r="BO5" i="30" s="1"/>
  <c r="AO5" i="30"/>
  <c r="BN5" i="30" s="1"/>
  <c r="I5" i="30" s="1"/>
  <c r="AN5" i="30"/>
  <c r="BM5" i="30" s="1"/>
  <c r="H5" i="30" s="1"/>
  <c r="AM5" i="30"/>
  <c r="BL5" i="30" s="1"/>
  <c r="G5" i="30" s="1"/>
  <c r="AL5" i="30"/>
  <c r="BK5" i="30" s="1"/>
  <c r="F5" i="30" s="1"/>
  <c r="AK5" i="30"/>
  <c r="BJ5" i="30" s="1"/>
  <c r="E5" i="30" s="1"/>
  <c r="AK51" i="30"/>
  <c r="BJ51" i="30" s="1"/>
  <c r="E51" i="30" s="1"/>
  <c r="AL51" i="30"/>
  <c r="BK51" i="30" s="1"/>
  <c r="F51" i="30" s="1"/>
  <c r="AM51" i="30"/>
  <c r="BL51" i="30" s="1"/>
  <c r="G51" i="30" s="1"/>
  <c r="AN51" i="30"/>
  <c r="BM51" i="30" s="1"/>
  <c r="H51" i="30" s="1"/>
  <c r="AO51" i="30"/>
  <c r="BN51" i="30" s="1"/>
  <c r="I51" i="30" s="1"/>
  <c r="AP51" i="30"/>
  <c r="BO51" i="30" s="1"/>
  <c r="AQ51" i="30"/>
  <c r="BP51" i="30" s="1"/>
  <c r="K51" i="30" s="1"/>
  <c r="AR51" i="30"/>
  <c r="BQ51" i="30" s="1"/>
  <c r="L51" i="30" s="1"/>
  <c r="AS51" i="30"/>
  <c r="BR51" i="30" s="1"/>
  <c r="M51" i="30" s="1"/>
  <c r="AT51" i="30"/>
  <c r="BS51" i="30" s="1"/>
  <c r="N51" i="30" s="1"/>
  <c r="AU51" i="30"/>
  <c r="BT51" i="30" s="1"/>
  <c r="O51" i="30" s="1"/>
  <c r="AV51" i="30"/>
  <c r="BU51" i="30" s="1"/>
  <c r="P51" i="30" s="1"/>
  <c r="AW51" i="30"/>
  <c r="BV51" i="30" s="1"/>
  <c r="Q51" i="30" s="1"/>
  <c r="AX51" i="30"/>
  <c r="BW51" i="30" s="1"/>
  <c r="R51" i="30" s="1"/>
  <c r="AY51" i="30"/>
  <c r="BX51" i="30" s="1"/>
  <c r="S51" i="30" s="1"/>
  <c r="AZ51" i="30"/>
  <c r="BY51" i="30" s="1"/>
  <c r="T51" i="30" s="1"/>
  <c r="BA51" i="30"/>
  <c r="BZ51" i="30" s="1"/>
  <c r="U51" i="30" s="1"/>
  <c r="BB51" i="30"/>
  <c r="CA51" i="30" s="1"/>
  <c r="V51" i="30" s="1"/>
  <c r="BC51" i="30"/>
  <c r="CB51" i="30" s="1"/>
  <c r="W51" i="30" s="1"/>
  <c r="BD51" i="30"/>
  <c r="CC51" i="30" s="1"/>
  <c r="X51" i="30" s="1"/>
  <c r="BE51" i="30"/>
  <c r="CD51" i="30" s="1"/>
  <c r="Y51" i="30" s="1"/>
  <c r="BF51" i="30"/>
  <c r="CE51" i="30" s="1"/>
  <c r="Z51" i="30" s="1"/>
  <c r="BG51" i="30"/>
  <c r="CF51" i="30" s="1"/>
  <c r="AA51" i="30" s="1"/>
  <c r="BH51" i="30"/>
  <c r="CG51" i="30" s="1"/>
  <c r="AB51" i="30" s="1"/>
  <c r="BH66" i="30"/>
  <c r="CG66" i="30" s="1"/>
  <c r="AB66" i="30" s="1"/>
  <c r="BG66" i="30"/>
  <c r="CF66" i="30" s="1"/>
  <c r="AA66" i="30" s="1"/>
  <c r="BF66" i="30"/>
  <c r="CE66" i="30" s="1"/>
  <c r="Z66" i="30" s="1"/>
  <c r="BE66" i="30"/>
  <c r="CD66" i="30" s="1"/>
  <c r="Y66" i="30" s="1"/>
  <c r="BD66" i="30"/>
  <c r="CC66" i="30" s="1"/>
  <c r="X66" i="30" s="1"/>
  <c r="BC66" i="30"/>
  <c r="CB66" i="30"/>
  <c r="W66" i="30" s="1"/>
  <c r="BB66" i="30"/>
  <c r="CA66" i="30" s="1"/>
  <c r="V66" i="30" s="1"/>
  <c r="BA66" i="30"/>
  <c r="BZ66" i="30" s="1"/>
  <c r="U66" i="30" s="1"/>
  <c r="AZ66" i="30"/>
  <c r="BY66" i="30" s="1"/>
  <c r="T66" i="30" s="1"/>
  <c r="AY66" i="30"/>
  <c r="BX66" i="30" s="1"/>
  <c r="S66" i="30" s="1"/>
  <c r="AX66" i="30"/>
  <c r="BW66" i="30" s="1"/>
  <c r="R66" i="30" s="1"/>
  <c r="AW66" i="30"/>
  <c r="BV66" i="30" s="1"/>
  <c r="Q66" i="30" s="1"/>
  <c r="AV66" i="30"/>
  <c r="BU66" i="30" s="1"/>
  <c r="P66" i="30" s="1"/>
  <c r="AU66" i="30"/>
  <c r="BT66" i="30" s="1"/>
  <c r="O66" i="30" s="1"/>
  <c r="AT66" i="30"/>
  <c r="BS66" i="30" s="1"/>
  <c r="N66" i="30"/>
  <c r="AS66" i="30"/>
  <c r="BR66" i="30" s="1"/>
  <c r="M66" i="30" s="1"/>
  <c r="AR66" i="30"/>
  <c r="BQ66" i="30" s="1"/>
  <c r="L66" i="30" s="1"/>
  <c r="AQ66" i="30"/>
  <c r="BP66" i="30" s="1"/>
  <c r="K66" i="30" s="1"/>
  <c r="AP66" i="30"/>
  <c r="BO66" i="30" s="1"/>
  <c r="AO66" i="30"/>
  <c r="BN66" i="30" s="1"/>
  <c r="I66" i="30" s="1"/>
  <c r="AN66" i="30"/>
  <c r="BM66" i="30" s="1"/>
  <c r="H66" i="30" s="1"/>
  <c r="AM66" i="30"/>
  <c r="BL66" i="30" s="1"/>
  <c r="G66" i="30" s="1"/>
  <c r="AL66" i="30"/>
  <c r="BK66" i="30" s="1"/>
  <c r="AK66" i="30"/>
  <c r="BJ66" i="30" s="1"/>
  <c r="E66" i="30" s="1"/>
  <c r="BH80" i="30"/>
  <c r="CG80" i="30" s="1"/>
  <c r="AB80" i="30" s="1"/>
  <c r="BG80" i="30"/>
  <c r="CF80" i="30" s="1"/>
  <c r="AA80" i="30" s="1"/>
  <c r="BF80" i="30"/>
  <c r="CE80" i="30" s="1"/>
  <c r="Z80" i="30" s="1"/>
  <c r="BE80" i="30"/>
  <c r="CD80" i="30" s="1"/>
  <c r="Y80" i="30" s="1"/>
  <c r="BD80" i="30"/>
  <c r="CC80" i="30" s="1"/>
  <c r="X80" i="30" s="1"/>
  <c r="BC80" i="30"/>
  <c r="CB80" i="30" s="1"/>
  <c r="W80" i="30" s="1"/>
  <c r="BB80" i="30"/>
  <c r="CA80" i="30" s="1"/>
  <c r="V80" i="30" s="1"/>
  <c r="BA80" i="30"/>
  <c r="BZ80" i="30" s="1"/>
  <c r="U80" i="30" s="1"/>
  <c r="AZ80" i="30"/>
  <c r="BY80" i="30" s="1"/>
  <c r="T80" i="30" s="1"/>
  <c r="AY80" i="30"/>
  <c r="BX80" i="30" s="1"/>
  <c r="S80" i="30" s="1"/>
  <c r="AX80" i="30"/>
  <c r="BW80" i="30" s="1"/>
  <c r="R80" i="30" s="1"/>
  <c r="AW80" i="30"/>
  <c r="BV80" i="30" s="1"/>
  <c r="Q80" i="30" s="1"/>
  <c r="AV80" i="30"/>
  <c r="BU80" i="30" s="1"/>
  <c r="P80" i="30" s="1"/>
  <c r="AU80" i="30"/>
  <c r="BT80" i="30" s="1"/>
  <c r="O80" i="30" s="1"/>
  <c r="AT80" i="30"/>
  <c r="BS80" i="30" s="1"/>
  <c r="N80" i="30" s="1"/>
  <c r="AS80" i="30"/>
  <c r="BR80" i="30" s="1"/>
  <c r="M80" i="30" s="1"/>
  <c r="AR80" i="30"/>
  <c r="BQ80" i="30" s="1"/>
  <c r="L80" i="30" s="1"/>
  <c r="AQ80" i="30"/>
  <c r="BP80" i="30" s="1"/>
  <c r="K80" i="30" s="1"/>
  <c r="AP80" i="30"/>
  <c r="BO80" i="30" s="1"/>
  <c r="AO80" i="30"/>
  <c r="BN80" i="30" s="1"/>
  <c r="I80" i="30" s="1"/>
  <c r="AN80" i="30"/>
  <c r="BM80" i="30" s="1"/>
  <c r="H80" i="30" s="1"/>
  <c r="AM80" i="30"/>
  <c r="BL80" i="30" s="1"/>
  <c r="G80" i="30" s="1"/>
  <c r="AL80" i="30"/>
  <c r="BK80" i="30" s="1"/>
  <c r="F80" i="30" s="1"/>
  <c r="AK80" i="30"/>
  <c r="BJ80" i="30" s="1"/>
  <c r="E80" i="30" s="1"/>
  <c r="BH93" i="30"/>
  <c r="CG93" i="30" s="1"/>
  <c r="AB93" i="30" s="1"/>
  <c r="BG93" i="30"/>
  <c r="CF93" i="30" s="1"/>
  <c r="AA93" i="30" s="1"/>
  <c r="BF93" i="30"/>
  <c r="CE93" i="30" s="1"/>
  <c r="Z93" i="30" s="1"/>
  <c r="BE93" i="30"/>
  <c r="CD93" i="30" s="1"/>
  <c r="Y93" i="30" s="1"/>
  <c r="BD93" i="30"/>
  <c r="CC93" i="30" s="1"/>
  <c r="X93" i="30" s="1"/>
  <c r="BC93" i="30"/>
  <c r="CB93" i="30" s="1"/>
  <c r="W93" i="30" s="1"/>
  <c r="BB93" i="30"/>
  <c r="CA93" i="30" s="1"/>
  <c r="V93" i="30" s="1"/>
  <c r="BA93" i="30"/>
  <c r="BZ93" i="30" s="1"/>
  <c r="U93" i="30" s="1"/>
  <c r="AZ93" i="30"/>
  <c r="BY93" i="30" s="1"/>
  <c r="T93" i="30" s="1"/>
  <c r="AY93" i="30"/>
  <c r="BX93" i="30" s="1"/>
  <c r="S93" i="30" s="1"/>
  <c r="AX93" i="30"/>
  <c r="BW93" i="30" s="1"/>
  <c r="R93" i="30" s="1"/>
  <c r="AW93" i="30"/>
  <c r="BV93" i="30" s="1"/>
  <c r="Q93" i="30" s="1"/>
  <c r="AV93" i="30"/>
  <c r="BU93" i="30" s="1"/>
  <c r="P93" i="30" s="1"/>
  <c r="AU93" i="30"/>
  <c r="BT93" i="30" s="1"/>
  <c r="O93" i="30" s="1"/>
  <c r="AT93" i="30"/>
  <c r="BS93" i="30" s="1"/>
  <c r="N93" i="30" s="1"/>
  <c r="AS93" i="30"/>
  <c r="BR93" i="30" s="1"/>
  <c r="M93" i="30" s="1"/>
  <c r="AR93" i="30"/>
  <c r="BQ93" i="30" s="1"/>
  <c r="L93" i="30" s="1"/>
  <c r="AQ93" i="30"/>
  <c r="BP93" i="30" s="1"/>
  <c r="K93" i="30" s="1"/>
  <c r="AP93" i="30"/>
  <c r="BO93" i="30" s="1"/>
  <c r="AO93" i="30"/>
  <c r="BN93" i="30" s="1"/>
  <c r="I93" i="30" s="1"/>
  <c r="AN93" i="30"/>
  <c r="BM93" i="30" s="1"/>
  <c r="H93" i="30" s="1"/>
  <c r="AM93" i="30"/>
  <c r="BL93" i="30" s="1"/>
  <c r="G93" i="30" s="1"/>
  <c r="AL93" i="30"/>
  <c r="BK93" i="30" s="1"/>
  <c r="AK93" i="30"/>
  <c r="BJ93" i="30" s="1"/>
  <c r="E93" i="30" s="1"/>
  <c r="AK50" i="30"/>
  <c r="AL50" i="30"/>
  <c r="F50" i="30" s="1"/>
  <c r="AM50" i="30"/>
  <c r="G50" i="30" s="1"/>
  <c r="AK52" i="30"/>
  <c r="E52" i="30" s="1"/>
  <c r="AL52" i="30"/>
  <c r="F52" i="30"/>
  <c r="AM52" i="30"/>
  <c r="AK53" i="30"/>
  <c r="E53" i="30" s="1"/>
  <c r="AL53" i="30"/>
  <c r="AM53" i="30"/>
  <c r="AK54" i="30"/>
  <c r="BJ54" i="30" s="1"/>
  <c r="AL54" i="30"/>
  <c r="BK54" i="30" s="1"/>
  <c r="AM54" i="30"/>
  <c r="AK55" i="30"/>
  <c r="E55" i="30" s="1"/>
  <c r="AL55" i="30"/>
  <c r="F55" i="30" s="1"/>
  <c r="AM55" i="30"/>
  <c r="G55" i="30" s="1"/>
  <c r="AK56" i="30"/>
  <c r="AL56" i="30"/>
  <c r="F56" i="30" s="1"/>
  <c r="AM56" i="30"/>
  <c r="G56" i="30" s="1"/>
  <c r="AK57" i="30"/>
  <c r="E57" i="30" s="1"/>
  <c r="AL57" i="30"/>
  <c r="F57" i="30" s="1"/>
  <c r="AM57" i="30"/>
  <c r="G57" i="30" s="1"/>
  <c r="AK58" i="30"/>
  <c r="E58" i="30" s="1"/>
  <c r="AL58" i="30"/>
  <c r="F58" i="30" s="1"/>
  <c r="AM58" i="30"/>
  <c r="G58" i="30" s="1"/>
  <c r="AK59" i="30"/>
  <c r="E59" i="30" s="1"/>
  <c r="AL59" i="30"/>
  <c r="F59" i="30" s="1"/>
  <c r="AM59" i="30"/>
  <c r="G59" i="30" s="1"/>
  <c r="AK60" i="30"/>
  <c r="AL60" i="30"/>
  <c r="F60" i="30" s="1"/>
  <c r="AM60" i="30"/>
  <c r="AK61" i="30"/>
  <c r="E61" i="30" s="1"/>
  <c r="AL61" i="30"/>
  <c r="F61" i="30" s="1"/>
  <c r="AM61" i="30"/>
  <c r="G61" i="30" s="1"/>
  <c r="AK62" i="30"/>
  <c r="E62" i="30" s="1"/>
  <c r="AL62" i="30"/>
  <c r="F62" i="30" s="1"/>
  <c r="AM62" i="30"/>
  <c r="G62" i="30" s="1"/>
  <c r="AK63" i="30"/>
  <c r="E63" i="30" s="1"/>
  <c r="AL63" i="30"/>
  <c r="AM63" i="30"/>
  <c r="G63" i="30" s="1"/>
  <c r="AK64" i="30"/>
  <c r="E64" i="30" s="1"/>
  <c r="AL64" i="30"/>
  <c r="F64" i="30" s="1"/>
  <c r="AM64" i="30"/>
  <c r="G64" i="30" s="1"/>
  <c r="AK36" i="30"/>
  <c r="E36" i="30" s="1"/>
  <c r="AL36" i="30"/>
  <c r="BK36" i="30" s="1"/>
  <c r="AM36" i="30"/>
  <c r="BL36" i="30" s="1"/>
  <c r="AN36" i="30"/>
  <c r="AO36" i="30"/>
  <c r="AP36" i="30"/>
  <c r="AQ36" i="30"/>
  <c r="BP36" i="30" s="1"/>
  <c r="AR36" i="30"/>
  <c r="BQ36" i="30" s="1"/>
  <c r="AS36" i="30"/>
  <c r="AT36" i="30"/>
  <c r="AU36" i="30"/>
  <c r="O36" i="30" s="1"/>
  <c r="AV36" i="30"/>
  <c r="BU36" i="30" s="1"/>
  <c r="AW36" i="30"/>
  <c r="AX36" i="30"/>
  <c r="BW36" i="30" s="1"/>
  <c r="AY36" i="30"/>
  <c r="BX36" i="30" s="1"/>
  <c r="AZ36" i="30"/>
  <c r="T36" i="30" s="1"/>
  <c r="BA36" i="30"/>
  <c r="BZ36" i="30" s="1"/>
  <c r="BB36" i="30"/>
  <c r="BC36" i="30"/>
  <c r="CB36" i="30" s="1"/>
  <c r="BD36" i="30"/>
  <c r="T5" i="30"/>
  <c r="K36" i="30"/>
  <c r="G36" i="30"/>
  <c r="E60" i="30"/>
  <c r="E56" i="30"/>
  <c r="BL54" i="30"/>
  <c r="G54" i="30"/>
  <c r="BK53" i="30"/>
  <c r="F53" i="30"/>
  <c r="BJ53" i="30"/>
  <c r="F63" i="30"/>
  <c r="G60" i="30"/>
  <c r="E50" i="30"/>
  <c r="G52" i="30"/>
  <c r="AK8" i="30"/>
  <c r="AL8" i="30"/>
  <c r="AM8" i="30"/>
  <c r="AN8" i="30"/>
  <c r="AO8" i="30"/>
  <c r="AP8" i="30"/>
  <c r="AQ8" i="30"/>
  <c r="AR8" i="30"/>
  <c r="AS8" i="30"/>
  <c r="AT8" i="30"/>
  <c r="AU8" i="30"/>
  <c r="AV8" i="30"/>
  <c r="AW8" i="30"/>
  <c r="AX8" i="30"/>
  <c r="AY8" i="30"/>
  <c r="AZ8" i="30"/>
  <c r="BA8" i="30"/>
  <c r="BB8" i="30"/>
  <c r="BC8" i="30"/>
  <c r="BD8" i="30"/>
  <c r="BE8" i="30"/>
  <c r="BF8" i="30"/>
  <c r="BG8" i="30"/>
  <c r="BH8" i="30"/>
  <c r="T3" i="30"/>
  <c r="L3" i="30"/>
  <c r="I3" i="30"/>
  <c r="AB3" i="30"/>
  <c r="AA3" i="30"/>
  <c r="Z3" i="30"/>
  <c r="Y3" i="30"/>
  <c r="X3" i="30"/>
  <c r="W3" i="30"/>
  <c r="V3" i="30"/>
  <c r="U3" i="30"/>
  <c r="S3" i="30"/>
  <c r="R3" i="30"/>
  <c r="Q3" i="30"/>
  <c r="P3" i="30"/>
  <c r="O3" i="30"/>
  <c r="N3" i="30"/>
  <c r="M3" i="30"/>
  <c r="K3" i="30"/>
  <c r="J3" i="30"/>
  <c r="H3" i="30"/>
  <c r="G3" i="30"/>
  <c r="F3" i="30"/>
  <c r="E3" i="30"/>
  <c r="AK81" i="30"/>
  <c r="AL81" i="30"/>
  <c r="F81" i="30" s="1"/>
  <c r="AM81" i="30"/>
  <c r="G81" i="30" s="1"/>
  <c r="AN81" i="30"/>
  <c r="H81" i="30" s="1"/>
  <c r="AO81" i="30"/>
  <c r="I81" i="30" s="1"/>
  <c r="AP81" i="30"/>
  <c r="J81" i="30" s="1"/>
  <c r="AQ81" i="30"/>
  <c r="K81" i="30" s="1"/>
  <c r="AR81" i="30"/>
  <c r="L81" i="30" s="1"/>
  <c r="AS81" i="30"/>
  <c r="M81" i="30" s="1"/>
  <c r="AT81" i="30"/>
  <c r="N81" i="30" s="1"/>
  <c r="AU81" i="30"/>
  <c r="O81" i="30" s="1"/>
  <c r="AV81" i="30"/>
  <c r="P81" i="30" s="1"/>
  <c r="AW81" i="30"/>
  <c r="Q81" i="30" s="1"/>
  <c r="AX81" i="30"/>
  <c r="R81" i="30"/>
  <c r="AY81" i="30"/>
  <c r="S81" i="30" s="1"/>
  <c r="AZ81" i="30"/>
  <c r="T81" i="30" s="1"/>
  <c r="BA81" i="30"/>
  <c r="U81" i="30" s="1"/>
  <c r="BB81" i="30"/>
  <c r="V81" i="30" s="1"/>
  <c r="BC81" i="30"/>
  <c r="W81" i="30" s="1"/>
  <c r="BD81" i="30"/>
  <c r="X81" i="30" s="1"/>
  <c r="BE81" i="30"/>
  <c r="Y81" i="30" s="1"/>
  <c r="BF81" i="30"/>
  <c r="Z81" i="30" s="1"/>
  <c r="BG81" i="30"/>
  <c r="AA81" i="30" s="1"/>
  <c r="BH81" i="30"/>
  <c r="AB81" i="30" s="1"/>
  <c r="AK82" i="30"/>
  <c r="AL82" i="30"/>
  <c r="AM82" i="30"/>
  <c r="AN82" i="30"/>
  <c r="AO82" i="30"/>
  <c r="AP82" i="30"/>
  <c r="AQ82" i="30"/>
  <c r="AR82" i="30"/>
  <c r="AS82" i="30"/>
  <c r="AT82" i="30"/>
  <c r="AU82" i="30"/>
  <c r="AV82" i="30"/>
  <c r="AW82" i="30"/>
  <c r="AX82" i="30"/>
  <c r="AY82" i="30"/>
  <c r="AZ82" i="30"/>
  <c r="BA82" i="30"/>
  <c r="BB82" i="30"/>
  <c r="BC82" i="30"/>
  <c r="BD82" i="30"/>
  <c r="BE82" i="30"/>
  <c r="BF82" i="30"/>
  <c r="BG82" i="30"/>
  <c r="BH82" i="30"/>
  <c r="AK83" i="30"/>
  <c r="AL83" i="30"/>
  <c r="AM83" i="30"/>
  <c r="AN83" i="30"/>
  <c r="AO83" i="30"/>
  <c r="AP83" i="30"/>
  <c r="AQ83" i="30"/>
  <c r="AR83" i="30"/>
  <c r="AS83" i="30"/>
  <c r="AT83" i="30"/>
  <c r="AU83" i="30"/>
  <c r="AV83" i="30"/>
  <c r="AX83" i="30"/>
  <c r="AY83" i="30"/>
  <c r="AZ83" i="30"/>
  <c r="BA83" i="30"/>
  <c r="BB83" i="30"/>
  <c r="BC83" i="30"/>
  <c r="BD83" i="30"/>
  <c r="BE83" i="30"/>
  <c r="BF83" i="30"/>
  <c r="BG83" i="30"/>
  <c r="BH83" i="30"/>
  <c r="AK84" i="30"/>
  <c r="AL84" i="30"/>
  <c r="F84" i="30" s="1"/>
  <c r="AM84" i="30"/>
  <c r="G84" i="30" s="1"/>
  <c r="AN84" i="30"/>
  <c r="H84" i="30" s="1"/>
  <c r="AO84" i="30"/>
  <c r="I84" i="30" s="1"/>
  <c r="AP84" i="30"/>
  <c r="J84" i="30" s="1"/>
  <c r="AQ84" i="30"/>
  <c r="K84" i="30" s="1"/>
  <c r="AR84" i="30"/>
  <c r="L84" i="30"/>
  <c r="AS84" i="30"/>
  <c r="M84" i="30" s="1"/>
  <c r="AT84" i="30"/>
  <c r="N84" i="30"/>
  <c r="AU84" i="30"/>
  <c r="O84" i="30" s="1"/>
  <c r="AV84" i="30"/>
  <c r="P84" i="30"/>
  <c r="AW84" i="30"/>
  <c r="Q84" i="30" s="1"/>
  <c r="AX84" i="30"/>
  <c r="R84" i="30"/>
  <c r="AY84" i="30"/>
  <c r="S84" i="30" s="1"/>
  <c r="AZ84" i="30"/>
  <c r="T84" i="30"/>
  <c r="BA84" i="30"/>
  <c r="U84" i="30" s="1"/>
  <c r="BB84" i="30"/>
  <c r="V84" i="30"/>
  <c r="BC84" i="30"/>
  <c r="W84" i="30" s="1"/>
  <c r="BD84" i="30"/>
  <c r="X84" i="30"/>
  <c r="BE84" i="30"/>
  <c r="Y84" i="30" s="1"/>
  <c r="BF84" i="30"/>
  <c r="Z84" i="30"/>
  <c r="BG84" i="30"/>
  <c r="AA84" i="30" s="1"/>
  <c r="BH84" i="30"/>
  <c r="AB84" i="30"/>
  <c r="AK85" i="30"/>
  <c r="AL85" i="30"/>
  <c r="F85" i="30" s="1"/>
  <c r="AM85" i="30"/>
  <c r="G85" i="30" s="1"/>
  <c r="AN85" i="30"/>
  <c r="H85" i="30" s="1"/>
  <c r="AO85" i="30"/>
  <c r="I85" i="30" s="1"/>
  <c r="AP85" i="30"/>
  <c r="J85" i="30" s="1"/>
  <c r="AQ85" i="30"/>
  <c r="K85" i="30" s="1"/>
  <c r="AR85" i="30"/>
  <c r="L85" i="30" s="1"/>
  <c r="AS85" i="30"/>
  <c r="M85" i="30" s="1"/>
  <c r="AT85" i="30"/>
  <c r="N85" i="30" s="1"/>
  <c r="AU85" i="30"/>
  <c r="O85" i="30" s="1"/>
  <c r="AV85" i="30"/>
  <c r="P85" i="30" s="1"/>
  <c r="AW85" i="30"/>
  <c r="Q85" i="30" s="1"/>
  <c r="AX85" i="30"/>
  <c r="R85" i="30" s="1"/>
  <c r="AY85" i="30"/>
  <c r="S85" i="30" s="1"/>
  <c r="AZ85" i="30"/>
  <c r="T85" i="30" s="1"/>
  <c r="BA85" i="30"/>
  <c r="U85" i="30" s="1"/>
  <c r="BB85" i="30"/>
  <c r="V85" i="30" s="1"/>
  <c r="BC85" i="30"/>
  <c r="W85" i="30" s="1"/>
  <c r="BD85" i="30"/>
  <c r="X85" i="30" s="1"/>
  <c r="BE85" i="30"/>
  <c r="Y85" i="30" s="1"/>
  <c r="BF85" i="30"/>
  <c r="Z85" i="30" s="1"/>
  <c r="BG85" i="30"/>
  <c r="AA85" i="30" s="1"/>
  <c r="BH85" i="30"/>
  <c r="AB85" i="30" s="1"/>
  <c r="AK86" i="30"/>
  <c r="AL86" i="30"/>
  <c r="F86" i="30" s="1"/>
  <c r="AM86" i="30"/>
  <c r="G86" i="30" s="1"/>
  <c r="AN86" i="30"/>
  <c r="H86" i="30" s="1"/>
  <c r="AO86" i="30"/>
  <c r="I86" i="30" s="1"/>
  <c r="AP86" i="30"/>
  <c r="J86" i="30" s="1"/>
  <c r="AQ86" i="30"/>
  <c r="K86" i="30" s="1"/>
  <c r="AR86" i="30"/>
  <c r="L86" i="30" s="1"/>
  <c r="AS86" i="30"/>
  <c r="M86" i="30" s="1"/>
  <c r="AT86" i="30"/>
  <c r="N86" i="30" s="1"/>
  <c r="AU86" i="30"/>
  <c r="O86" i="30" s="1"/>
  <c r="AV86" i="30"/>
  <c r="P86" i="30" s="1"/>
  <c r="AW86" i="30"/>
  <c r="Q86" i="30" s="1"/>
  <c r="AX86" i="30"/>
  <c r="R86" i="30" s="1"/>
  <c r="AY86" i="30"/>
  <c r="S86" i="30" s="1"/>
  <c r="AZ86" i="30"/>
  <c r="T86" i="30" s="1"/>
  <c r="BA86" i="30"/>
  <c r="U86" i="30" s="1"/>
  <c r="BB86" i="30"/>
  <c r="V86" i="30" s="1"/>
  <c r="BC86" i="30"/>
  <c r="W86" i="30" s="1"/>
  <c r="BD86" i="30"/>
  <c r="X86" i="30"/>
  <c r="BE86" i="30"/>
  <c r="Y86" i="30" s="1"/>
  <c r="BF86" i="30"/>
  <c r="Z86" i="30" s="1"/>
  <c r="BG86" i="30"/>
  <c r="AA86" i="30" s="1"/>
  <c r="BH86" i="30"/>
  <c r="AB86" i="30" s="1"/>
  <c r="AK87" i="30"/>
  <c r="AL87" i="30"/>
  <c r="F87" i="30" s="1"/>
  <c r="AM87" i="30"/>
  <c r="G87" i="30" s="1"/>
  <c r="AN87" i="30"/>
  <c r="H87" i="30" s="1"/>
  <c r="AO87" i="30"/>
  <c r="I87" i="30" s="1"/>
  <c r="AP87" i="30"/>
  <c r="J87" i="30" s="1"/>
  <c r="AQ87" i="30"/>
  <c r="K87" i="30" s="1"/>
  <c r="AR87" i="30"/>
  <c r="L87" i="30" s="1"/>
  <c r="AS87" i="30"/>
  <c r="M87" i="30" s="1"/>
  <c r="AT87" i="30"/>
  <c r="N87" i="30" s="1"/>
  <c r="AU87" i="30"/>
  <c r="O87" i="30" s="1"/>
  <c r="AV87" i="30"/>
  <c r="P87" i="30" s="1"/>
  <c r="AW87" i="30"/>
  <c r="Q87" i="30" s="1"/>
  <c r="AX87" i="30"/>
  <c r="R87" i="30" s="1"/>
  <c r="AY87" i="30"/>
  <c r="S87" i="30" s="1"/>
  <c r="AZ87" i="30"/>
  <c r="T87" i="30" s="1"/>
  <c r="BA87" i="30"/>
  <c r="U87" i="30" s="1"/>
  <c r="BB87" i="30"/>
  <c r="V87" i="30" s="1"/>
  <c r="BC87" i="30"/>
  <c r="W87" i="30" s="1"/>
  <c r="BD87" i="30"/>
  <c r="X87" i="30" s="1"/>
  <c r="BE87" i="30"/>
  <c r="Y87" i="30" s="1"/>
  <c r="BF87" i="30"/>
  <c r="Z87" i="30" s="1"/>
  <c r="BG87" i="30"/>
  <c r="AA87" i="30" s="1"/>
  <c r="BH87" i="30"/>
  <c r="AB87" i="30" s="1"/>
  <c r="AK88" i="30"/>
  <c r="AL88" i="30"/>
  <c r="F88" i="30" s="1"/>
  <c r="AM88" i="30"/>
  <c r="G88" i="30" s="1"/>
  <c r="AN88" i="30"/>
  <c r="H88" i="30" s="1"/>
  <c r="AO88" i="30"/>
  <c r="I88" i="30" s="1"/>
  <c r="AP88" i="30"/>
  <c r="J88" i="30" s="1"/>
  <c r="AQ88" i="30"/>
  <c r="K88" i="30" s="1"/>
  <c r="AR88" i="30"/>
  <c r="L88" i="30" s="1"/>
  <c r="AS88" i="30"/>
  <c r="M88" i="30" s="1"/>
  <c r="AT88" i="30"/>
  <c r="N88" i="30" s="1"/>
  <c r="AU88" i="30"/>
  <c r="O88" i="30" s="1"/>
  <c r="AV88" i="30"/>
  <c r="P88" i="30" s="1"/>
  <c r="AW88" i="30"/>
  <c r="Q88" i="30" s="1"/>
  <c r="AX88" i="30"/>
  <c r="R88" i="30" s="1"/>
  <c r="AY88" i="30"/>
  <c r="S88" i="30" s="1"/>
  <c r="AZ88" i="30"/>
  <c r="T88" i="30" s="1"/>
  <c r="BA88" i="30"/>
  <c r="U88" i="30" s="1"/>
  <c r="BB88" i="30"/>
  <c r="V88" i="30" s="1"/>
  <c r="BC88" i="30"/>
  <c r="W88" i="30" s="1"/>
  <c r="BD88" i="30"/>
  <c r="X88" i="30" s="1"/>
  <c r="BE88" i="30"/>
  <c r="Y88" i="30" s="1"/>
  <c r="BF88" i="30"/>
  <c r="Z88" i="30" s="1"/>
  <c r="BG88" i="30"/>
  <c r="AA88" i="30" s="1"/>
  <c r="BH88" i="30"/>
  <c r="AB88" i="30" s="1"/>
  <c r="AK89" i="30"/>
  <c r="AL89" i="30"/>
  <c r="F89" i="30" s="1"/>
  <c r="AM89" i="30"/>
  <c r="G89" i="30"/>
  <c r="AN89" i="30"/>
  <c r="H89" i="30" s="1"/>
  <c r="AO89" i="30"/>
  <c r="I89" i="30"/>
  <c r="AP89" i="30"/>
  <c r="J89" i="30" s="1"/>
  <c r="AQ89" i="30"/>
  <c r="K89" i="30"/>
  <c r="AR89" i="30"/>
  <c r="L89" i="30" s="1"/>
  <c r="AS89" i="30"/>
  <c r="M89" i="30"/>
  <c r="AT89" i="30"/>
  <c r="N89" i="30" s="1"/>
  <c r="AU89" i="30"/>
  <c r="O89" i="30"/>
  <c r="AV89" i="30"/>
  <c r="P89" i="30" s="1"/>
  <c r="AW89" i="30"/>
  <c r="Q89" i="30"/>
  <c r="AX89" i="30"/>
  <c r="R89" i="30" s="1"/>
  <c r="AY89" i="30"/>
  <c r="S89" i="30"/>
  <c r="AZ89" i="30"/>
  <c r="T89" i="30" s="1"/>
  <c r="BA89" i="30"/>
  <c r="U89" i="30"/>
  <c r="BB89" i="30"/>
  <c r="V89" i="30" s="1"/>
  <c r="BC89" i="30"/>
  <c r="W89" i="30"/>
  <c r="BD89" i="30"/>
  <c r="X89" i="30" s="1"/>
  <c r="BE89" i="30"/>
  <c r="Y89" i="30"/>
  <c r="BF89" i="30"/>
  <c r="Z89" i="30" s="1"/>
  <c r="BG89" i="30"/>
  <c r="AA89" i="30"/>
  <c r="BH89" i="30"/>
  <c r="AB89" i="30" s="1"/>
  <c r="AK90" i="30"/>
  <c r="AL90" i="30"/>
  <c r="F90" i="30" s="1"/>
  <c r="AM90" i="30"/>
  <c r="G90" i="30" s="1"/>
  <c r="AN90" i="30"/>
  <c r="H90" i="30" s="1"/>
  <c r="AO90" i="30"/>
  <c r="I90" i="30" s="1"/>
  <c r="AP90" i="30"/>
  <c r="J90" i="30" s="1"/>
  <c r="AQ90" i="30"/>
  <c r="K90" i="30" s="1"/>
  <c r="AR90" i="30"/>
  <c r="L90" i="30" s="1"/>
  <c r="AS90" i="30"/>
  <c r="M90" i="30" s="1"/>
  <c r="AT90" i="30"/>
  <c r="N90" i="30" s="1"/>
  <c r="AU90" i="30"/>
  <c r="O90" i="30" s="1"/>
  <c r="AV90" i="30"/>
  <c r="P90" i="30" s="1"/>
  <c r="AW90" i="30"/>
  <c r="Q90" i="30" s="1"/>
  <c r="AX90" i="30"/>
  <c r="R90" i="30" s="1"/>
  <c r="AY90" i="30"/>
  <c r="S90" i="30" s="1"/>
  <c r="AZ90" i="30"/>
  <c r="T90" i="30" s="1"/>
  <c r="BA90" i="30"/>
  <c r="U90" i="30" s="1"/>
  <c r="BB90" i="30"/>
  <c r="V90" i="30" s="1"/>
  <c r="BC90" i="30"/>
  <c r="W90" i="30" s="1"/>
  <c r="BD90" i="30"/>
  <c r="X90" i="30" s="1"/>
  <c r="BE90" i="30"/>
  <c r="Y90" i="30" s="1"/>
  <c r="BF90" i="30"/>
  <c r="Z90" i="30" s="1"/>
  <c r="BG90" i="30"/>
  <c r="AA90" i="30" s="1"/>
  <c r="BH90" i="30"/>
  <c r="AB90" i="30" s="1"/>
  <c r="AK91" i="30"/>
  <c r="AL91" i="30"/>
  <c r="F91" i="30" s="1"/>
  <c r="AM91" i="30"/>
  <c r="G91" i="30" s="1"/>
  <c r="AN91" i="30"/>
  <c r="H91" i="30" s="1"/>
  <c r="AO91" i="30"/>
  <c r="I91" i="30" s="1"/>
  <c r="AP91" i="30"/>
  <c r="J91" i="30" s="1"/>
  <c r="AQ91" i="30"/>
  <c r="K91" i="30" s="1"/>
  <c r="AR91" i="30"/>
  <c r="L91" i="30" s="1"/>
  <c r="AS91" i="30"/>
  <c r="M91" i="30" s="1"/>
  <c r="AT91" i="30"/>
  <c r="N91" i="30" s="1"/>
  <c r="AU91" i="30"/>
  <c r="O91" i="30" s="1"/>
  <c r="AV91" i="30"/>
  <c r="P91" i="30" s="1"/>
  <c r="AW91" i="30"/>
  <c r="Q91" i="30" s="1"/>
  <c r="AX91" i="30"/>
  <c r="R91" i="30" s="1"/>
  <c r="AY91" i="30"/>
  <c r="S91" i="30" s="1"/>
  <c r="AZ91" i="30"/>
  <c r="T91" i="30" s="1"/>
  <c r="BA91" i="30"/>
  <c r="U91" i="30" s="1"/>
  <c r="BB91" i="30"/>
  <c r="V91" i="30" s="1"/>
  <c r="BC91" i="30"/>
  <c r="W91" i="30" s="1"/>
  <c r="BD91" i="30"/>
  <c r="X91" i="30" s="1"/>
  <c r="BE91" i="30"/>
  <c r="Y91" i="30" s="1"/>
  <c r="BF91" i="30"/>
  <c r="Z91" i="30" s="1"/>
  <c r="BG91" i="30"/>
  <c r="AA91" i="30" s="1"/>
  <c r="BH91" i="30"/>
  <c r="AB91" i="30" s="1"/>
  <c r="AK92" i="30"/>
  <c r="E92" i="30" s="1"/>
  <c r="AL92" i="30"/>
  <c r="F92" i="30" s="1"/>
  <c r="AM92" i="30"/>
  <c r="G92" i="30" s="1"/>
  <c r="AN92" i="30"/>
  <c r="AO92" i="30"/>
  <c r="I92" i="30" s="1"/>
  <c r="AP92" i="30"/>
  <c r="J92" i="30" s="1"/>
  <c r="AQ92" i="30"/>
  <c r="K92" i="30" s="1"/>
  <c r="AR92" i="30"/>
  <c r="L92" i="30" s="1"/>
  <c r="AS92" i="30"/>
  <c r="M92" i="30" s="1"/>
  <c r="AT92" i="30"/>
  <c r="N92" i="30" s="1"/>
  <c r="AU92" i="30"/>
  <c r="O92" i="30" s="1"/>
  <c r="AV92" i="30"/>
  <c r="P92" i="30" s="1"/>
  <c r="AW92" i="30"/>
  <c r="Q92" i="30" s="1"/>
  <c r="AX92" i="30"/>
  <c r="R92" i="30" s="1"/>
  <c r="AY92" i="30"/>
  <c r="S92" i="30" s="1"/>
  <c r="AZ92" i="30"/>
  <c r="T92" i="30" s="1"/>
  <c r="BA92" i="30"/>
  <c r="U92" i="30" s="1"/>
  <c r="BB92" i="30"/>
  <c r="V92" i="30"/>
  <c r="BC92" i="30"/>
  <c r="W92" i="30" s="1"/>
  <c r="BD92" i="30"/>
  <c r="X92" i="30" s="1"/>
  <c r="BE92" i="30"/>
  <c r="Y92" i="30" s="1"/>
  <c r="BF92" i="30"/>
  <c r="Z92" i="30" s="1"/>
  <c r="BG92" i="30"/>
  <c r="AA92" i="30" s="1"/>
  <c r="BH92" i="30"/>
  <c r="AB92" i="30" s="1"/>
  <c r="AK94" i="30"/>
  <c r="AL94" i="30"/>
  <c r="F94" i="30" s="1"/>
  <c r="AM94" i="30"/>
  <c r="G94" i="30" s="1"/>
  <c r="AN94" i="30"/>
  <c r="H94" i="30" s="1"/>
  <c r="AO94" i="30"/>
  <c r="I94" i="30" s="1"/>
  <c r="AP94" i="30"/>
  <c r="J94" i="30" s="1"/>
  <c r="AQ94" i="30"/>
  <c r="K94" i="30" s="1"/>
  <c r="AR94" i="30"/>
  <c r="L94" i="30" s="1"/>
  <c r="AS94" i="30"/>
  <c r="M94" i="30" s="1"/>
  <c r="AT94" i="30"/>
  <c r="N94" i="30" s="1"/>
  <c r="AU94" i="30"/>
  <c r="O94" i="30" s="1"/>
  <c r="AV94" i="30"/>
  <c r="P94" i="30" s="1"/>
  <c r="AW94" i="30"/>
  <c r="Q94" i="30" s="1"/>
  <c r="AX94" i="30"/>
  <c r="R94" i="30" s="1"/>
  <c r="AY94" i="30"/>
  <c r="S94" i="30" s="1"/>
  <c r="AZ94" i="30"/>
  <c r="T94" i="30" s="1"/>
  <c r="BA94" i="30"/>
  <c r="U94" i="30"/>
  <c r="BB94" i="30"/>
  <c r="V94" i="30" s="1"/>
  <c r="BC94" i="30"/>
  <c r="W94" i="30" s="1"/>
  <c r="BD94" i="30"/>
  <c r="X94" i="30" s="1"/>
  <c r="BE94" i="30"/>
  <c r="Y94" i="30" s="1"/>
  <c r="BF94" i="30"/>
  <c r="Z94" i="30" s="1"/>
  <c r="BG94" i="30"/>
  <c r="AA94" i="30" s="1"/>
  <c r="BH94" i="30"/>
  <c r="AB94" i="30" s="1"/>
  <c r="AK95" i="30"/>
  <c r="AL95" i="30"/>
  <c r="AM95" i="30"/>
  <c r="AN95" i="30"/>
  <c r="AO95" i="30"/>
  <c r="AP95" i="30"/>
  <c r="AQ95" i="30"/>
  <c r="AR95" i="30"/>
  <c r="AS95" i="30"/>
  <c r="AT95" i="30"/>
  <c r="AU95" i="30"/>
  <c r="AV95" i="30"/>
  <c r="AW95" i="30"/>
  <c r="AX95" i="30"/>
  <c r="AY95" i="30"/>
  <c r="AZ95" i="30"/>
  <c r="BA95" i="30"/>
  <c r="BB95" i="30"/>
  <c r="BC95" i="30"/>
  <c r="BD95" i="30"/>
  <c r="BE95" i="30"/>
  <c r="BF95" i="30"/>
  <c r="BG95" i="30"/>
  <c r="BH95" i="30"/>
  <c r="AK96" i="30"/>
  <c r="AL96" i="30"/>
  <c r="AM96" i="30"/>
  <c r="AN96" i="30"/>
  <c r="AO96" i="30"/>
  <c r="AP96" i="30"/>
  <c r="AQ96" i="30"/>
  <c r="AR96" i="30"/>
  <c r="AS96" i="30"/>
  <c r="AT96" i="30"/>
  <c r="AU96" i="30"/>
  <c r="AV96" i="30"/>
  <c r="AX96" i="30"/>
  <c r="AY96" i="30"/>
  <c r="AZ96" i="30"/>
  <c r="BA96" i="30"/>
  <c r="BB96" i="30"/>
  <c r="BC96" i="30"/>
  <c r="BD96" i="30"/>
  <c r="BE96" i="30"/>
  <c r="BF96" i="30"/>
  <c r="BG96" i="30"/>
  <c r="BH96" i="30"/>
  <c r="AK97" i="30"/>
  <c r="AL97" i="30"/>
  <c r="F97" i="30" s="1"/>
  <c r="AM97" i="30"/>
  <c r="G97" i="30" s="1"/>
  <c r="AN97" i="30"/>
  <c r="H97" i="30" s="1"/>
  <c r="AO97" i="30"/>
  <c r="I97" i="30" s="1"/>
  <c r="AP97" i="30"/>
  <c r="J97" i="30" s="1"/>
  <c r="AQ97" i="30"/>
  <c r="K97" i="30" s="1"/>
  <c r="AR97" i="30"/>
  <c r="L97" i="30" s="1"/>
  <c r="AS97" i="30"/>
  <c r="M97" i="30" s="1"/>
  <c r="AT97" i="30"/>
  <c r="N97" i="30"/>
  <c r="AU97" i="30"/>
  <c r="O97" i="30" s="1"/>
  <c r="AV97" i="30"/>
  <c r="P97" i="30" s="1"/>
  <c r="AW97" i="30"/>
  <c r="Q97" i="30" s="1"/>
  <c r="AX97" i="30"/>
  <c r="R97" i="30" s="1"/>
  <c r="AY97" i="30"/>
  <c r="S97" i="30" s="1"/>
  <c r="AZ97" i="30"/>
  <c r="T97" i="30" s="1"/>
  <c r="BA97" i="30"/>
  <c r="U97" i="30" s="1"/>
  <c r="BB97" i="30"/>
  <c r="V97" i="30" s="1"/>
  <c r="BC97" i="30"/>
  <c r="W97" i="30" s="1"/>
  <c r="BD97" i="30"/>
  <c r="X97" i="30" s="1"/>
  <c r="BE97" i="30"/>
  <c r="Y97" i="30" s="1"/>
  <c r="BF97" i="30"/>
  <c r="Z97" i="30" s="1"/>
  <c r="BG97" i="30"/>
  <c r="AA97" i="30" s="1"/>
  <c r="BH97" i="30"/>
  <c r="AB97" i="30" s="1"/>
  <c r="AK98" i="30"/>
  <c r="AL98" i="30"/>
  <c r="F98" i="30" s="1"/>
  <c r="AM98" i="30"/>
  <c r="G98" i="30"/>
  <c r="AN98" i="30"/>
  <c r="H98" i="30" s="1"/>
  <c r="AO98" i="30"/>
  <c r="I98" i="30"/>
  <c r="AP98" i="30"/>
  <c r="J98" i="30" s="1"/>
  <c r="AQ98" i="30"/>
  <c r="K98" i="30" s="1"/>
  <c r="AR98" i="30"/>
  <c r="L98" i="30" s="1"/>
  <c r="AS98" i="30"/>
  <c r="M98" i="30" s="1"/>
  <c r="AT98" i="30"/>
  <c r="N98" i="30" s="1"/>
  <c r="AU98" i="30"/>
  <c r="O98" i="30" s="1"/>
  <c r="AV98" i="30"/>
  <c r="P98" i="30" s="1"/>
  <c r="AW98" i="30"/>
  <c r="Q98" i="30" s="1"/>
  <c r="AX98" i="30"/>
  <c r="R98" i="30" s="1"/>
  <c r="AY98" i="30"/>
  <c r="S98" i="30" s="1"/>
  <c r="AZ98" i="30"/>
  <c r="T98" i="30" s="1"/>
  <c r="BA98" i="30"/>
  <c r="U98" i="30" s="1"/>
  <c r="BB98" i="30"/>
  <c r="V98" i="30" s="1"/>
  <c r="BC98" i="30"/>
  <c r="W98" i="30" s="1"/>
  <c r="BD98" i="30"/>
  <c r="X98" i="30" s="1"/>
  <c r="BE98" i="30"/>
  <c r="Y98" i="30"/>
  <c r="BF98" i="30"/>
  <c r="Z98" i="30" s="1"/>
  <c r="BG98" i="30"/>
  <c r="AA98" i="30" s="1"/>
  <c r="BH98" i="30"/>
  <c r="AB98" i="30" s="1"/>
  <c r="AK99" i="30"/>
  <c r="AL99" i="30"/>
  <c r="F99" i="30" s="1"/>
  <c r="AM99" i="30"/>
  <c r="G99" i="30" s="1"/>
  <c r="AN99" i="30"/>
  <c r="H99" i="30" s="1"/>
  <c r="AO99" i="30"/>
  <c r="I99" i="30" s="1"/>
  <c r="AP99" i="30"/>
  <c r="J99" i="30" s="1"/>
  <c r="AQ99" i="30"/>
  <c r="K99" i="30" s="1"/>
  <c r="AR99" i="30"/>
  <c r="L99" i="30" s="1"/>
  <c r="AS99" i="30"/>
  <c r="M99" i="30" s="1"/>
  <c r="AT99" i="30"/>
  <c r="N99" i="30" s="1"/>
  <c r="AU99" i="30"/>
  <c r="O99" i="30" s="1"/>
  <c r="AV99" i="30"/>
  <c r="P99" i="30" s="1"/>
  <c r="AW99" i="30"/>
  <c r="Q99" i="30" s="1"/>
  <c r="AX99" i="30"/>
  <c r="R99" i="30" s="1"/>
  <c r="AY99" i="30"/>
  <c r="S99" i="30" s="1"/>
  <c r="AZ99" i="30"/>
  <c r="T99" i="30" s="1"/>
  <c r="BA99" i="30"/>
  <c r="U99" i="30" s="1"/>
  <c r="BB99" i="30"/>
  <c r="V99" i="30" s="1"/>
  <c r="BC99" i="30"/>
  <c r="W99" i="30" s="1"/>
  <c r="BD99" i="30"/>
  <c r="X99" i="30" s="1"/>
  <c r="BE99" i="30"/>
  <c r="Y99" i="30" s="1"/>
  <c r="BF99" i="30"/>
  <c r="Z99" i="30" s="1"/>
  <c r="BG99" i="30"/>
  <c r="AA99" i="30" s="1"/>
  <c r="BH99" i="30"/>
  <c r="AB99" i="30" s="1"/>
  <c r="AK100" i="30"/>
  <c r="AL100" i="30"/>
  <c r="F100" i="30" s="1"/>
  <c r="AM100" i="30"/>
  <c r="G100" i="30" s="1"/>
  <c r="AN100" i="30"/>
  <c r="H100" i="30" s="1"/>
  <c r="AO100" i="30"/>
  <c r="I100" i="30" s="1"/>
  <c r="AP100" i="30"/>
  <c r="J100" i="30" s="1"/>
  <c r="AQ100" i="30"/>
  <c r="K100" i="30" s="1"/>
  <c r="AR100" i="30"/>
  <c r="L100" i="30" s="1"/>
  <c r="AS100" i="30"/>
  <c r="M100" i="30" s="1"/>
  <c r="AT100" i="30"/>
  <c r="N100" i="30" s="1"/>
  <c r="AU100" i="30"/>
  <c r="O100" i="30" s="1"/>
  <c r="AV100" i="30"/>
  <c r="P100" i="30" s="1"/>
  <c r="AW100" i="30"/>
  <c r="Q100" i="30" s="1"/>
  <c r="AX100" i="30"/>
  <c r="R100" i="30"/>
  <c r="AY100" i="30"/>
  <c r="S100" i="30" s="1"/>
  <c r="AZ100" i="30"/>
  <c r="T100" i="30" s="1"/>
  <c r="BA100" i="30"/>
  <c r="U100" i="30" s="1"/>
  <c r="BB100" i="30"/>
  <c r="V100" i="30" s="1"/>
  <c r="BC100" i="30"/>
  <c r="W100" i="30" s="1"/>
  <c r="BD100" i="30"/>
  <c r="X100" i="30" s="1"/>
  <c r="BE100" i="30"/>
  <c r="Y100" i="30" s="1"/>
  <c r="BF100" i="30"/>
  <c r="Z100" i="30" s="1"/>
  <c r="BG100" i="30"/>
  <c r="AA100" i="30" s="1"/>
  <c r="BH100" i="30"/>
  <c r="AB100" i="30" s="1"/>
  <c r="AK101" i="30"/>
  <c r="AL101" i="30"/>
  <c r="F101" i="30" s="1"/>
  <c r="AM101" i="30"/>
  <c r="G101" i="30" s="1"/>
  <c r="AN101" i="30"/>
  <c r="H101" i="30" s="1"/>
  <c r="AO101" i="30"/>
  <c r="I101" i="30" s="1"/>
  <c r="AP101" i="30"/>
  <c r="J101" i="30" s="1"/>
  <c r="AQ101" i="30"/>
  <c r="K101" i="30" s="1"/>
  <c r="AR101" i="30"/>
  <c r="L101" i="30" s="1"/>
  <c r="AS101" i="30"/>
  <c r="M101" i="30" s="1"/>
  <c r="AT101" i="30"/>
  <c r="N101" i="30" s="1"/>
  <c r="AU101" i="30"/>
  <c r="O101" i="30" s="1"/>
  <c r="AV101" i="30"/>
  <c r="P101" i="30" s="1"/>
  <c r="AW101" i="30"/>
  <c r="Q101" i="30" s="1"/>
  <c r="AX101" i="30"/>
  <c r="R101" i="30" s="1"/>
  <c r="AY101" i="30"/>
  <c r="S101" i="30" s="1"/>
  <c r="AZ101" i="30"/>
  <c r="T101" i="30" s="1"/>
  <c r="BA101" i="30"/>
  <c r="U101" i="30" s="1"/>
  <c r="BB101" i="30"/>
  <c r="V101" i="30" s="1"/>
  <c r="BC101" i="30"/>
  <c r="W101" i="30" s="1"/>
  <c r="BD101" i="30"/>
  <c r="X101" i="30" s="1"/>
  <c r="BE101" i="30"/>
  <c r="Y101" i="30" s="1"/>
  <c r="BF101" i="30"/>
  <c r="Z101" i="30" s="1"/>
  <c r="BG101" i="30"/>
  <c r="AA101" i="30" s="1"/>
  <c r="BH101" i="30"/>
  <c r="AB101" i="30" s="1"/>
  <c r="AK102" i="30"/>
  <c r="AL102" i="30"/>
  <c r="F102" i="30" s="1"/>
  <c r="AM102" i="30"/>
  <c r="G102" i="30" s="1"/>
  <c r="AN102" i="30"/>
  <c r="H102" i="30" s="1"/>
  <c r="AO102" i="30"/>
  <c r="I102" i="30" s="1"/>
  <c r="AP102" i="30"/>
  <c r="J102" i="30" s="1"/>
  <c r="AQ102" i="30"/>
  <c r="K102" i="30" s="1"/>
  <c r="AR102" i="30"/>
  <c r="L102" i="30" s="1"/>
  <c r="AS102" i="30"/>
  <c r="M102" i="30" s="1"/>
  <c r="AT102" i="30"/>
  <c r="N102" i="30" s="1"/>
  <c r="AU102" i="30"/>
  <c r="O102" i="30" s="1"/>
  <c r="AV102" i="30"/>
  <c r="P102" i="30" s="1"/>
  <c r="AW102" i="30"/>
  <c r="Q102" i="30" s="1"/>
  <c r="AX102" i="30"/>
  <c r="R102" i="30" s="1"/>
  <c r="AY102" i="30"/>
  <c r="S102" i="30" s="1"/>
  <c r="AZ102" i="30"/>
  <c r="T102" i="30" s="1"/>
  <c r="BA102" i="30"/>
  <c r="U102" i="30" s="1"/>
  <c r="BB102" i="30"/>
  <c r="V102" i="30" s="1"/>
  <c r="BC102" i="30"/>
  <c r="W102" i="30" s="1"/>
  <c r="BD102" i="30"/>
  <c r="X102" i="30" s="1"/>
  <c r="BE102" i="30"/>
  <c r="Y102" i="30" s="1"/>
  <c r="BF102" i="30"/>
  <c r="Z102" i="30" s="1"/>
  <c r="BG102" i="30"/>
  <c r="AA102" i="30" s="1"/>
  <c r="BH102" i="30"/>
  <c r="AB102" i="30" s="1"/>
  <c r="AK103" i="30"/>
  <c r="AL103" i="30"/>
  <c r="F103" i="30" s="1"/>
  <c r="AM103" i="30"/>
  <c r="G103" i="30" s="1"/>
  <c r="AN103" i="30"/>
  <c r="H103" i="30" s="1"/>
  <c r="AO103" i="30"/>
  <c r="I103" i="30" s="1"/>
  <c r="AP103" i="30"/>
  <c r="J103" i="30" s="1"/>
  <c r="AQ103" i="30"/>
  <c r="K103" i="30" s="1"/>
  <c r="AR103" i="30"/>
  <c r="L103" i="30"/>
  <c r="AS103" i="30"/>
  <c r="M103" i="30" s="1"/>
  <c r="AT103" i="30"/>
  <c r="N103" i="30" s="1"/>
  <c r="AU103" i="30"/>
  <c r="O103" i="30" s="1"/>
  <c r="AV103" i="30"/>
  <c r="P103" i="30" s="1"/>
  <c r="AW103" i="30"/>
  <c r="Q103" i="30" s="1"/>
  <c r="AX103" i="30"/>
  <c r="R103" i="30" s="1"/>
  <c r="AY103" i="30"/>
  <c r="S103" i="30" s="1"/>
  <c r="AZ103" i="30"/>
  <c r="T103" i="30" s="1"/>
  <c r="BA103" i="30"/>
  <c r="U103" i="30" s="1"/>
  <c r="BB103" i="30"/>
  <c r="V103" i="30" s="1"/>
  <c r="BC103" i="30"/>
  <c r="W103" i="30" s="1"/>
  <c r="BD103" i="30"/>
  <c r="X103" i="30" s="1"/>
  <c r="BE103" i="30"/>
  <c r="Y103" i="30" s="1"/>
  <c r="BF103" i="30"/>
  <c r="Z103" i="30" s="1"/>
  <c r="BG103" i="30"/>
  <c r="AA103" i="30" s="1"/>
  <c r="BH103" i="30"/>
  <c r="AB103" i="30"/>
  <c r="AK104" i="30"/>
  <c r="AL104" i="30"/>
  <c r="F104" i="30" s="1"/>
  <c r="AM104" i="30"/>
  <c r="G104" i="30" s="1"/>
  <c r="AN104" i="30"/>
  <c r="H104" i="30" s="1"/>
  <c r="AO104" i="30"/>
  <c r="I104" i="30" s="1"/>
  <c r="AP104" i="30"/>
  <c r="J104" i="30" s="1"/>
  <c r="AQ104" i="30"/>
  <c r="K104" i="30" s="1"/>
  <c r="AR104" i="30"/>
  <c r="L104" i="30" s="1"/>
  <c r="AS104" i="30"/>
  <c r="M104" i="30" s="1"/>
  <c r="AT104" i="30"/>
  <c r="N104" i="30" s="1"/>
  <c r="AU104" i="30"/>
  <c r="O104" i="30" s="1"/>
  <c r="AV104" i="30"/>
  <c r="P104" i="30" s="1"/>
  <c r="AW104" i="30"/>
  <c r="Q104" i="30" s="1"/>
  <c r="AX104" i="30"/>
  <c r="R104" i="30" s="1"/>
  <c r="AY104" i="30"/>
  <c r="S104" i="30" s="1"/>
  <c r="AZ104" i="30"/>
  <c r="T104" i="30" s="1"/>
  <c r="BA104" i="30"/>
  <c r="U104" i="30" s="1"/>
  <c r="BB104" i="30"/>
  <c r="V104" i="30" s="1"/>
  <c r="BC104" i="30"/>
  <c r="W104" i="30" s="1"/>
  <c r="BD104" i="30"/>
  <c r="X104" i="30" s="1"/>
  <c r="BE104" i="30"/>
  <c r="Y104" i="30" s="1"/>
  <c r="BF104" i="30"/>
  <c r="Z104" i="30" s="1"/>
  <c r="BG104" i="30"/>
  <c r="AA104" i="30" s="1"/>
  <c r="BH104" i="30"/>
  <c r="AB104" i="30"/>
  <c r="AK105" i="30"/>
  <c r="E105" i="30" s="1"/>
  <c r="AL105" i="30"/>
  <c r="F105" i="30" s="1"/>
  <c r="AM105" i="30"/>
  <c r="G105" i="30" s="1"/>
  <c r="AN105" i="30"/>
  <c r="AO105" i="30"/>
  <c r="I105" i="30" s="1"/>
  <c r="AP105" i="30"/>
  <c r="J105" i="30" s="1"/>
  <c r="AQ105" i="30"/>
  <c r="K105" i="30" s="1"/>
  <c r="AR105" i="30"/>
  <c r="L105" i="30" s="1"/>
  <c r="AS105" i="30"/>
  <c r="M105" i="30" s="1"/>
  <c r="AT105" i="30"/>
  <c r="N105" i="30" s="1"/>
  <c r="AU105" i="30"/>
  <c r="O105" i="30" s="1"/>
  <c r="AV105" i="30"/>
  <c r="P105" i="30" s="1"/>
  <c r="AW105" i="30"/>
  <c r="Q105" i="30" s="1"/>
  <c r="AX105" i="30"/>
  <c r="R105" i="30" s="1"/>
  <c r="AY105" i="30"/>
  <c r="S105" i="30" s="1"/>
  <c r="AZ105" i="30"/>
  <c r="T105" i="30" s="1"/>
  <c r="BA105" i="30"/>
  <c r="U105" i="30" s="1"/>
  <c r="BB105" i="30"/>
  <c r="V105" i="30" s="1"/>
  <c r="BC105" i="30"/>
  <c r="W105" i="30" s="1"/>
  <c r="BD105" i="30"/>
  <c r="X105" i="30" s="1"/>
  <c r="BE105" i="30"/>
  <c r="Y105" i="30" s="1"/>
  <c r="BF105" i="30"/>
  <c r="Z105" i="30" s="1"/>
  <c r="BG105" i="30"/>
  <c r="AA105" i="30" s="1"/>
  <c r="BH105" i="30"/>
  <c r="AB105" i="30" s="1"/>
  <c r="BH79" i="30"/>
  <c r="AB79" i="30" s="1"/>
  <c r="BG79" i="30"/>
  <c r="AA79" i="30" s="1"/>
  <c r="BF79" i="30"/>
  <c r="Z79" i="30" s="1"/>
  <c r="BE79" i="30"/>
  <c r="Y79" i="30" s="1"/>
  <c r="BD79" i="30"/>
  <c r="X79" i="30" s="1"/>
  <c r="BC79" i="30"/>
  <c r="W79" i="30" s="1"/>
  <c r="BB79" i="30"/>
  <c r="V79" i="30" s="1"/>
  <c r="BA79" i="30"/>
  <c r="U79" i="30" s="1"/>
  <c r="AZ79" i="30"/>
  <c r="T79" i="30" s="1"/>
  <c r="AY79" i="30"/>
  <c r="S79" i="30" s="1"/>
  <c r="AX79" i="30"/>
  <c r="R79" i="30" s="1"/>
  <c r="AW79" i="30"/>
  <c r="Q79" i="30" s="1"/>
  <c r="AV79" i="30"/>
  <c r="P79" i="30" s="1"/>
  <c r="AU79" i="30"/>
  <c r="O79" i="30" s="1"/>
  <c r="AT79" i="30"/>
  <c r="N79" i="30" s="1"/>
  <c r="AS79" i="30"/>
  <c r="M79" i="30" s="1"/>
  <c r="AR79" i="30"/>
  <c r="L79" i="30"/>
  <c r="AQ79" i="30"/>
  <c r="K79" i="30" s="1"/>
  <c r="AP79" i="30"/>
  <c r="J79" i="30" s="1"/>
  <c r="AO79" i="30"/>
  <c r="I79" i="30" s="1"/>
  <c r="AN79" i="30"/>
  <c r="AM79" i="30"/>
  <c r="G79" i="30" s="1"/>
  <c r="AL79" i="30"/>
  <c r="F79" i="30" s="1"/>
  <c r="AK79" i="30"/>
  <c r="E79" i="30" s="1"/>
  <c r="BH78" i="30"/>
  <c r="AB78" i="30" s="1"/>
  <c r="BG78" i="30"/>
  <c r="AA78" i="30" s="1"/>
  <c r="BF78" i="30"/>
  <c r="Z78" i="30" s="1"/>
  <c r="BE78" i="30"/>
  <c r="Y78" i="30" s="1"/>
  <c r="BD78" i="30"/>
  <c r="X78" i="30"/>
  <c r="BC78" i="30"/>
  <c r="W78" i="30" s="1"/>
  <c r="BB78" i="30"/>
  <c r="V78" i="30" s="1"/>
  <c r="BA78" i="30"/>
  <c r="U78" i="30" s="1"/>
  <c r="AZ78" i="30"/>
  <c r="T78" i="30" s="1"/>
  <c r="AY78" i="30"/>
  <c r="S78" i="30" s="1"/>
  <c r="AX78" i="30"/>
  <c r="R78" i="30" s="1"/>
  <c r="AW78" i="30"/>
  <c r="Q78" i="30" s="1"/>
  <c r="AV78" i="30"/>
  <c r="P78" i="30" s="1"/>
  <c r="AU78" i="30"/>
  <c r="O78" i="30" s="1"/>
  <c r="AT78" i="30"/>
  <c r="N78" i="30" s="1"/>
  <c r="AS78" i="30"/>
  <c r="M78" i="30" s="1"/>
  <c r="AR78" i="30"/>
  <c r="L78" i="30" s="1"/>
  <c r="AQ78" i="30"/>
  <c r="K78" i="30" s="1"/>
  <c r="AP78" i="30"/>
  <c r="J78" i="30" s="1"/>
  <c r="AO78" i="30"/>
  <c r="I78" i="30" s="1"/>
  <c r="AN78" i="30"/>
  <c r="H78" i="30" s="1"/>
  <c r="AM78" i="30"/>
  <c r="G78" i="30" s="1"/>
  <c r="AL78" i="30"/>
  <c r="F78" i="30" s="1"/>
  <c r="AK78" i="30"/>
  <c r="BH77" i="30"/>
  <c r="AB77" i="30" s="1"/>
  <c r="BG77" i="30"/>
  <c r="AA77" i="30" s="1"/>
  <c r="BF77" i="30"/>
  <c r="Z77" i="30" s="1"/>
  <c r="BE77" i="30"/>
  <c r="Y77" i="30" s="1"/>
  <c r="BD77" i="30"/>
  <c r="X77" i="30" s="1"/>
  <c r="BC77" i="30"/>
  <c r="W77" i="30" s="1"/>
  <c r="BB77" i="30"/>
  <c r="V77" i="30" s="1"/>
  <c r="BA77" i="30"/>
  <c r="U77" i="30" s="1"/>
  <c r="AZ77" i="30"/>
  <c r="T77" i="30" s="1"/>
  <c r="AY77" i="30"/>
  <c r="S77" i="30" s="1"/>
  <c r="AX77" i="30"/>
  <c r="R77" i="30" s="1"/>
  <c r="AW77" i="30"/>
  <c r="Q77" i="30" s="1"/>
  <c r="AV77" i="30"/>
  <c r="P77" i="30" s="1"/>
  <c r="AU77" i="30"/>
  <c r="O77" i="30" s="1"/>
  <c r="AT77" i="30"/>
  <c r="N77" i="30" s="1"/>
  <c r="AS77" i="30"/>
  <c r="M77" i="30" s="1"/>
  <c r="AR77" i="30"/>
  <c r="L77" i="30" s="1"/>
  <c r="AQ77" i="30"/>
  <c r="K77" i="30" s="1"/>
  <c r="AP77" i="30"/>
  <c r="J77" i="30" s="1"/>
  <c r="AO77" i="30"/>
  <c r="I77" i="30" s="1"/>
  <c r="AN77" i="30"/>
  <c r="H77" i="30" s="1"/>
  <c r="AM77" i="30"/>
  <c r="G77" i="30" s="1"/>
  <c r="AL77" i="30"/>
  <c r="F77" i="30" s="1"/>
  <c r="AK77" i="30"/>
  <c r="BH76" i="30"/>
  <c r="AB76" i="30" s="1"/>
  <c r="BG76" i="30"/>
  <c r="AA76" i="30" s="1"/>
  <c r="BF76" i="30"/>
  <c r="Z76" i="30" s="1"/>
  <c r="BE76" i="30"/>
  <c r="Y76" i="30" s="1"/>
  <c r="BD76" i="30"/>
  <c r="X76" i="30" s="1"/>
  <c r="BC76" i="30"/>
  <c r="W76" i="30" s="1"/>
  <c r="BB76" i="30"/>
  <c r="V76" i="30" s="1"/>
  <c r="BA76" i="30"/>
  <c r="U76" i="30" s="1"/>
  <c r="AZ76" i="30"/>
  <c r="T76" i="30" s="1"/>
  <c r="AY76" i="30"/>
  <c r="S76" i="30" s="1"/>
  <c r="AX76" i="30"/>
  <c r="R76" i="30" s="1"/>
  <c r="AW76" i="30"/>
  <c r="Q76" i="30" s="1"/>
  <c r="AV76" i="30"/>
  <c r="P76" i="30" s="1"/>
  <c r="AU76" i="30"/>
  <c r="O76" i="30" s="1"/>
  <c r="AT76" i="30"/>
  <c r="N76" i="30" s="1"/>
  <c r="AS76" i="30"/>
  <c r="M76" i="30" s="1"/>
  <c r="AR76" i="30"/>
  <c r="L76" i="30" s="1"/>
  <c r="AQ76" i="30"/>
  <c r="K76" i="30" s="1"/>
  <c r="AP76" i="30"/>
  <c r="J76" i="30" s="1"/>
  <c r="AO76" i="30"/>
  <c r="I76" i="30" s="1"/>
  <c r="AN76" i="30"/>
  <c r="H76" i="30" s="1"/>
  <c r="AM76" i="30"/>
  <c r="G76" i="30" s="1"/>
  <c r="AL76" i="30"/>
  <c r="F76" i="30" s="1"/>
  <c r="AK76" i="30"/>
  <c r="BH75" i="30"/>
  <c r="AB75" i="30" s="1"/>
  <c r="BG75" i="30"/>
  <c r="AA75" i="30" s="1"/>
  <c r="BF75" i="30"/>
  <c r="Z75" i="30" s="1"/>
  <c r="BE75" i="30"/>
  <c r="Y75" i="30" s="1"/>
  <c r="BD75" i="30"/>
  <c r="X75" i="30" s="1"/>
  <c r="BC75" i="30"/>
  <c r="W75" i="30" s="1"/>
  <c r="BB75" i="30"/>
  <c r="V75" i="30" s="1"/>
  <c r="BA75" i="30"/>
  <c r="U75" i="30" s="1"/>
  <c r="AZ75" i="30"/>
  <c r="T75" i="30" s="1"/>
  <c r="AY75" i="30"/>
  <c r="S75" i="30" s="1"/>
  <c r="AX75" i="30"/>
  <c r="R75" i="30" s="1"/>
  <c r="AW75" i="30"/>
  <c r="Q75" i="30" s="1"/>
  <c r="AV75" i="30"/>
  <c r="P75" i="30" s="1"/>
  <c r="AU75" i="30"/>
  <c r="O75" i="30" s="1"/>
  <c r="AT75" i="30"/>
  <c r="N75" i="30" s="1"/>
  <c r="AS75" i="30"/>
  <c r="M75" i="30" s="1"/>
  <c r="AR75" i="30"/>
  <c r="L75" i="30" s="1"/>
  <c r="AQ75" i="30"/>
  <c r="K75" i="30" s="1"/>
  <c r="AP75" i="30"/>
  <c r="J75" i="30" s="1"/>
  <c r="AO75" i="30"/>
  <c r="I75" i="30" s="1"/>
  <c r="AN75" i="30"/>
  <c r="H75" i="30" s="1"/>
  <c r="AM75" i="30"/>
  <c r="G75" i="30" s="1"/>
  <c r="AL75" i="30"/>
  <c r="F75" i="30" s="1"/>
  <c r="AK75" i="30"/>
  <c r="BH74" i="30"/>
  <c r="AB74" i="30" s="1"/>
  <c r="BG74" i="30"/>
  <c r="AA74" i="30" s="1"/>
  <c r="BF74" i="30"/>
  <c r="Z74" i="30" s="1"/>
  <c r="BE74" i="30"/>
  <c r="Y74" i="30" s="1"/>
  <c r="BD74" i="30"/>
  <c r="X74" i="30" s="1"/>
  <c r="BC74" i="30"/>
  <c r="W74" i="30" s="1"/>
  <c r="BB74" i="30"/>
  <c r="V74" i="30" s="1"/>
  <c r="BA74" i="30"/>
  <c r="U74" i="30" s="1"/>
  <c r="AZ74" i="30"/>
  <c r="T74" i="30" s="1"/>
  <c r="AY74" i="30"/>
  <c r="S74" i="30" s="1"/>
  <c r="AX74" i="30"/>
  <c r="R74" i="30" s="1"/>
  <c r="AW74" i="30"/>
  <c r="Q74" i="30" s="1"/>
  <c r="AV74" i="30"/>
  <c r="P74" i="30" s="1"/>
  <c r="AU74" i="30"/>
  <c r="O74" i="30" s="1"/>
  <c r="AT74" i="30"/>
  <c r="N74" i="30" s="1"/>
  <c r="AS74" i="30"/>
  <c r="M74" i="30" s="1"/>
  <c r="AR74" i="30"/>
  <c r="L74" i="30" s="1"/>
  <c r="AQ74" i="30"/>
  <c r="K74" i="30" s="1"/>
  <c r="AP74" i="30"/>
  <c r="J74" i="30" s="1"/>
  <c r="AO74" i="30"/>
  <c r="I74" i="30" s="1"/>
  <c r="AN74" i="30"/>
  <c r="H74" i="30" s="1"/>
  <c r="AM74" i="30"/>
  <c r="G74" i="30" s="1"/>
  <c r="AL74" i="30"/>
  <c r="F74" i="30" s="1"/>
  <c r="AK74" i="30"/>
  <c r="BH73" i="30"/>
  <c r="AB73" i="30" s="1"/>
  <c r="BG73" i="30"/>
  <c r="AA73" i="30" s="1"/>
  <c r="BF73" i="30"/>
  <c r="Z73" i="30" s="1"/>
  <c r="BE73" i="30"/>
  <c r="Y73" i="30" s="1"/>
  <c r="BD73" i="30"/>
  <c r="X73" i="30" s="1"/>
  <c r="BC73" i="30"/>
  <c r="W73" i="30" s="1"/>
  <c r="BB73" i="30"/>
  <c r="V73" i="30" s="1"/>
  <c r="BA73" i="30"/>
  <c r="U73" i="30" s="1"/>
  <c r="AZ73" i="30"/>
  <c r="T73" i="30" s="1"/>
  <c r="AY73" i="30"/>
  <c r="S73" i="30" s="1"/>
  <c r="AX73" i="30"/>
  <c r="R73" i="30" s="1"/>
  <c r="AW73" i="30"/>
  <c r="Q73" i="30" s="1"/>
  <c r="AV73" i="30"/>
  <c r="P73" i="30" s="1"/>
  <c r="AU73" i="30"/>
  <c r="O73" i="30" s="1"/>
  <c r="AT73" i="30"/>
  <c r="N73" i="30" s="1"/>
  <c r="AS73" i="30"/>
  <c r="M73" i="30" s="1"/>
  <c r="AR73" i="30"/>
  <c r="L73" i="30" s="1"/>
  <c r="AQ73" i="30"/>
  <c r="K73" i="30" s="1"/>
  <c r="AP73" i="30"/>
  <c r="J73" i="30" s="1"/>
  <c r="AO73" i="30"/>
  <c r="I73" i="30" s="1"/>
  <c r="AN73" i="30"/>
  <c r="H73" i="30" s="1"/>
  <c r="AM73" i="30"/>
  <c r="G73" i="30" s="1"/>
  <c r="AL73" i="30"/>
  <c r="F73" i="30" s="1"/>
  <c r="AK73" i="30"/>
  <c r="BH72" i="30"/>
  <c r="AB72" i="30" s="1"/>
  <c r="BG72" i="30"/>
  <c r="AA72" i="30" s="1"/>
  <c r="BF72" i="30"/>
  <c r="Z72" i="30" s="1"/>
  <c r="BE72" i="30"/>
  <c r="Y72" i="30" s="1"/>
  <c r="BD72" i="30"/>
  <c r="X72" i="30" s="1"/>
  <c r="BC72" i="30"/>
  <c r="W72" i="30" s="1"/>
  <c r="BB72" i="30"/>
  <c r="V72" i="30" s="1"/>
  <c r="BA72" i="30"/>
  <c r="U72" i="30" s="1"/>
  <c r="AZ72" i="30"/>
  <c r="T72" i="30" s="1"/>
  <c r="AY72" i="30"/>
  <c r="S72" i="30" s="1"/>
  <c r="AX72" i="30"/>
  <c r="R72" i="30" s="1"/>
  <c r="AW72" i="30"/>
  <c r="Q72" i="30" s="1"/>
  <c r="AV72" i="30"/>
  <c r="P72" i="30" s="1"/>
  <c r="AU72" i="30"/>
  <c r="O72" i="30" s="1"/>
  <c r="AT72" i="30"/>
  <c r="N72" i="30" s="1"/>
  <c r="AS72" i="30"/>
  <c r="M72" i="30" s="1"/>
  <c r="AR72" i="30"/>
  <c r="L72" i="30" s="1"/>
  <c r="AQ72" i="30"/>
  <c r="K72" i="30" s="1"/>
  <c r="AP72" i="30"/>
  <c r="J72" i="30" s="1"/>
  <c r="AO72" i="30"/>
  <c r="I72" i="30" s="1"/>
  <c r="AN72" i="30"/>
  <c r="H72" i="30" s="1"/>
  <c r="AM72" i="30"/>
  <c r="G72" i="30" s="1"/>
  <c r="AL72" i="30"/>
  <c r="F72" i="30" s="1"/>
  <c r="AK72" i="30"/>
  <c r="BH71" i="30"/>
  <c r="AB71" i="30" s="1"/>
  <c r="BG71" i="30"/>
  <c r="AA71" i="30" s="1"/>
  <c r="BF71" i="30"/>
  <c r="Z71" i="30" s="1"/>
  <c r="BE71" i="30"/>
  <c r="Y71" i="30" s="1"/>
  <c r="BD71" i="30"/>
  <c r="X71" i="30" s="1"/>
  <c r="BC71" i="30"/>
  <c r="W71" i="30" s="1"/>
  <c r="BB71" i="30"/>
  <c r="V71" i="30" s="1"/>
  <c r="BA71" i="30"/>
  <c r="U71" i="30" s="1"/>
  <c r="AZ71" i="30"/>
  <c r="T71" i="30" s="1"/>
  <c r="AY71" i="30"/>
  <c r="S71" i="30" s="1"/>
  <c r="AX71" i="30"/>
  <c r="R71" i="30" s="1"/>
  <c r="AW71" i="30"/>
  <c r="Q71" i="30" s="1"/>
  <c r="AV71" i="30"/>
  <c r="P71" i="30" s="1"/>
  <c r="AU71" i="30"/>
  <c r="O71" i="30" s="1"/>
  <c r="AT71" i="30"/>
  <c r="N71" i="30" s="1"/>
  <c r="AS71" i="30"/>
  <c r="M71" i="30" s="1"/>
  <c r="AR71" i="30"/>
  <c r="L71" i="30" s="1"/>
  <c r="AQ71" i="30"/>
  <c r="K71" i="30" s="1"/>
  <c r="AP71" i="30"/>
  <c r="J71" i="30" s="1"/>
  <c r="AO71" i="30"/>
  <c r="I71" i="30" s="1"/>
  <c r="AN71" i="30"/>
  <c r="H71" i="30" s="1"/>
  <c r="AM71" i="30"/>
  <c r="G71" i="30" s="1"/>
  <c r="AL71" i="30"/>
  <c r="F71" i="30" s="1"/>
  <c r="AK71" i="30"/>
  <c r="BH70" i="30"/>
  <c r="AB70" i="30"/>
  <c r="BG70" i="30"/>
  <c r="AA70" i="30" s="1"/>
  <c r="BF70" i="30"/>
  <c r="Z70" i="30"/>
  <c r="BE70" i="30"/>
  <c r="Y70" i="30" s="1"/>
  <c r="BD70" i="30"/>
  <c r="X70" i="30"/>
  <c r="BC70" i="30"/>
  <c r="W70" i="30" s="1"/>
  <c r="BB70" i="30"/>
  <c r="V70" i="30"/>
  <c r="BA70" i="30"/>
  <c r="U70" i="30" s="1"/>
  <c r="AZ70" i="30"/>
  <c r="T70" i="30"/>
  <c r="AY70" i="30"/>
  <c r="S70" i="30" s="1"/>
  <c r="AX70" i="30"/>
  <c r="R70" i="30"/>
  <c r="AW70" i="30"/>
  <c r="Q70" i="30" s="1"/>
  <c r="AV70" i="30"/>
  <c r="P70" i="30"/>
  <c r="AU70" i="30"/>
  <c r="O70" i="30" s="1"/>
  <c r="AT70" i="30"/>
  <c r="N70" i="30"/>
  <c r="AS70" i="30"/>
  <c r="M70" i="30" s="1"/>
  <c r="AR70" i="30"/>
  <c r="L70" i="30"/>
  <c r="AQ70" i="30"/>
  <c r="K70" i="30" s="1"/>
  <c r="AP70" i="30"/>
  <c r="J70" i="30"/>
  <c r="AO70" i="30"/>
  <c r="I70" i="30" s="1"/>
  <c r="AN70" i="30"/>
  <c r="H70" i="30"/>
  <c r="AM70" i="30"/>
  <c r="G70" i="30" s="1"/>
  <c r="AL70" i="30"/>
  <c r="F70" i="30"/>
  <c r="AK70" i="30"/>
  <c r="BH69" i="30"/>
  <c r="BG69" i="30"/>
  <c r="BF69" i="30"/>
  <c r="CE69" i="30" s="1"/>
  <c r="BE69" i="30"/>
  <c r="BD69" i="30"/>
  <c r="BC69" i="30"/>
  <c r="BB69" i="30"/>
  <c r="BA69" i="30"/>
  <c r="AZ69" i="30"/>
  <c r="AY69" i="30"/>
  <c r="AX69" i="30"/>
  <c r="BW69" i="30" s="1"/>
  <c r="AV69" i="30"/>
  <c r="AU69" i="30"/>
  <c r="AT69" i="30"/>
  <c r="AS69" i="30"/>
  <c r="AR69" i="30"/>
  <c r="AQ69" i="30"/>
  <c r="AP69" i="30"/>
  <c r="AO69" i="30"/>
  <c r="BN69" i="30" s="1"/>
  <c r="AN69" i="30"/>
  <c r="AM69" i="30"/>
  <c r="AL69" i="30"/>
  <c r="AK69" i="30"/>
  <c r="BH68" i="30"/>
  <c r="BG68" i="30"/>
  <c r="BF68" i="30"/>
  <c r="BE68" i="30"/>
  <c r="CD68" i="30" s="1"/>
  <c r="BD68" i="30"/>
  <c r="BC68" i="30"/>
  <c r="BB68" i="30"/>
  <c r="BA68" i="30"/>
  <c r="AZ68" i="30"/>
  <c r="AY68" i="30"/>
  <c r="AX68" i="30"/>
  <c r="AW68" i="30"/>
  <c r="BV68" i="30" s="1"/>
  <c r="AV68" i="30"/>
  <c r="AU68" i="30"/>
  <c r="AT68" i="30"/>
  <c r="AS68" i="30"/>
  <c r="AR68" i="30"/>
  <c r="AQ68" i="30"/>
  <c r="AP68" i="30"/>
  <c r="AO68" i="30"/>
  <c r="BN68" i="30" s="1"/>
  <c r="AN68" i="30"/>
  <c r="AM68" i="30"/>
  <c r="AL68" i="30"/>
  <c r="AK68" i="30"/>
  <c r="AF68" i="30" s="1"/>
  <c r="BH67" i="30"/>
  <c r="AB67" i="30" s="1"/>
  <c r="BG67" i="30"/>
  <c r="AA67" i="30"/>
  <c r="BF67" i="30"/>
  <c r="Z67" i="30" s="1"/>
  <c r="BE67" i="30"/>
  <c r="Y67" i="30"/>
  <c r="BD67" i="30"/>
  <c r="X67" i="30" s="1"/>
  <c r="BC67" i="30"/>
  <c r="W67" i="30"/>
  <c r="BB67" i="30"/>
  <c r="V67" i="30" s="1"/>
  <c r="BA67" i="30"/>
  <c r="U67" i="30"/>
  <c r="AZ67" i="30"/>
  <c r="T67" i="30" s="1"/>
  <c r="AY67" i="30"/>
  <c r="S67" i="30"/>
  <c r="AX67" i="30"/>
  <c r="R67" i="30" s="1"/>
  <c r="AW67" i="30"/>
  <c r="Q67" i="30"/>
  <c r="AV67" i="30"/>
  <c r="P67" i="30" s="1"/>
  <c r="AU67" i="30"/>
  <c r="O67" i="30"/>
  <c r="AT67" i="30"/>
  <c r="N67" i="30" s="1"/>
  <c r="AS67" i="30"/>
  <c r="M67" i="30"/>
  <c r="AR67" i="30"/>
  <c r="L67" i="30" s="1"/>
  <c r="AQ67" i="30"/>
  <c r="K67" i="30"/>
  <c r="AP67" i="30"/>
  <c r="J67" i="30" s="1"/>
  <c r="AO67" i="30"/>
  <c r="I67" i="30" s="1"/>
  <c r="AN67" i="30"/>
  <c r="H67" i="30" s="1"/>
  <c r="AM67" i="30"/>
  <c r="G67" i="30" s="1"/>
  <c r="AL67" i="30"/>
  <c r="F67" i="30" s="1"/>
  <c r="AK67" i="30"/>
  <c r="BH65" i="30"/>
  <c r="AB65" i="30"/>
  <c r="BG65" i="30"/>
  <c r="AA65" i="30" s="1"/>
  <c r="BF65" i="30"/>
  <c r="Z65" i="30"/>
  <c r="BE65" i="30"/>
  <c r="Y65" i="30"/>
  <c r="BD65" i="30"/>
  <c r="X65" i="30"/>
  <c r="BC65" i="30"/>
  <c r="W65" i="30"/>
  <c r="BB65" i="30"/>
  <c r="V65" i="30"/>
  <c r="BA65" i="30"/>
  <c r="U65" i="30"/>
  <c r="AZ65" i="30"/>
  <c r="T65" i="30"/>
  <c r="AY65" i="30"/>
  <c r="S65" i="30"/>
  <c r="AX65" i="30"/>
  <c r="R65" i="30"/>
  <c r="AW65" i="30"/>
  <c r="Q65" i="30"/>
  <c r="AV65" i="30"/>
  <c r="P65" i="30"/>
  <c r="AU65" i="30"/>
  <c r="O65" i="30"/>
  <c r="AT65" i="30"/>
  <c r="N65" i="30"/>
  <c r="AS65" i="30"/>
  <c r="M65" i="30"/>
  <c r="AR65" i="30"/>
  <c r="L65" i="30"/>
  <c r="AQ65" i="30"/>
  <c r="K65" i="30"/>
  <c r="AP65" i="30"/>
  <c r="J65" i="30"/>
  <c r="AO65" i="30"/>
  <c r="I65" i="30"/>
  <c r="AN65" i="30"/>
  <c r="H65" i="30"/>
  <c r="AM65" i="30"/>
  <c r="G65" i="30"/>
  <c r="AL65" i="30"/>
  <c r="F65" i="30"/>
  <c r="AK65" i="30"/>
  <c r="BH64" i="30"/>
  <c r="AB64" i="30" s="1"/>
  <c r="BG64" i="30"/>
  <c r="AA64" i="30" s="1"/>
  <c r="BF64" i="30"/>
  <c r="Z64" i="30" s="1"/>
  <c r="BE64" i="30"/>
  <c r="Y64" i="30" s="1"/>
  <c r="BD64" i="30"/>
  <c r="X64" i="30" s="1"/>
  <c r="BC64" i="30"/>
  <c r="W64" i="30" s="1"/>
  <c r="BB64" i="30"/>
  <c r="V64" i="30" s="1"/>
  <c r="BA64" i="30"/>
  <c r="U64" i="30" s="1"/>
  <c r="AZ64" i="30"/>
  <c r="T64" i="30" s="1"/>
  <c r="AY64" i="30"/>
  <c r="S64" i="30" s="1"/>
  <c r="AX64" i="30"/>
  <c r="R64" i="30" s="1"/>
  <c r="AW64" i="30"/>
  <c r="Q64" i="30" s="1"/>
  <c r="AV64" i="30"/>
  <c r="P64" i="30" s="1"/>
  <c r="AU64" i="30"/>
  <c r="O64" i="30" s="1"/>
  <c r="AT64" i="30"/>
  <c r="N64" i="30" s="1"/>
  <c r="AS64" i="30"/>
  <c r="M64" i="30" s="1"/>
  <c r="AR64" i="30"/>
  <c r="L64" i="30" s="1"/>
  <c r="AQ64" i="30"/>
  <c r="K64" i="30" s="1"/>
  <c r="AP64" i="30"/>
  <c r="J64" i="30" s="1"/>
  <c r="AO64" i="30"/>
  <c r="I64" i="30" s="1"/>
  <c r="AN64" i="30"/>
  <c r="AC64" i="30" s="1"/>
  <c r="BH63" i="30"/>
  <c r="AB63" i="30"/>
  <c r="BG63" i="30"/>
  <c r="AA63" i="30"/>
  <c r="BF63" i="30"/>
  <c r="Z63" i="30"/>
  <c r="BE63" i="30"/>
  <c r="Y63" i="30"/>
  <c r="BD63" i="30"/>
  <c r="X63" i="30"/>
  <c r="BC63" i="30"/>
  <c r="W63" i="30"/>
  <c r="BB63" i="30"/>
  <c r="V63" i="30"/>
  <c r="BA63" i="30"/>
  <c r="U63" i="30"/>
  <c r="AZ63" i="30"/>
  <c r="T63" i="30"/>
  <c r="AY63" i="30"/>
  <c r="S63" i="30"/>
  <c r="AX63" i="30"/>
  <c r="R63" i="30"/>
  <c r="AW63" i="30"/>
  <c r="Q63" i="30"/>
  <c r="AV63" i="30"/>
  <c r="P63" i="30"/>
  <c r="AU63" i="30"/>
  <c r="O63" i="30"/>
  <c r="AT63" i="30"/>
  <c r="N63" i="30"/>
  <c r="AS63" i="30"/>
  <c r="M63" i="30"/>
  <c r="AR63" i="30"/>
  <c r="L63" i="30"/>
  <c r="AQ63" i="30"/>
  <c r="K63" i="30"/>
  <c r="AP63" i="30"/>
  <c r="J63" i="30"/>
  <c r="AO63" i="30"/>
  <c r="I63" i="30"/>
  <c r="AN63" i="30"/>
  <c r="BH62" i="30"/>
  <c r="AB62" i="30" s="1"/>
  <c r="BG62" i="30"/>
  <c r="AA62" i="30" s="1"/>
  <c r="BF62" i="30"/>
  <c r="Z62" i="30" s="1"/>
  <c r="BE62" i="30"/>
  <c r="Y62" i="30" s="1"/>
  <c r="BD62" i="30"/>
  <c r="X62" i="30" s="1"/>
  <c r="BC62" i="30"/>
  <c r="W62" i="30" s="1"/>
  <c r="BB62" i="30"/>
  <c r="V62" i="30" s="1"/>
  <c r="BA62" i="30"/>
  <c r="U62" i="30" s="1"/>
  <c r="AZ62" i="30"/>
  <c r="T62" i="30" s="1"/>
  <c r="AY62" i="30"/>
  <c r="S62" i="30" s="1"/>
  <c r="AX62" i="30"/>
  <c r="R62" i="30" s="1"/>
  <c r="AW62" i="30"/>
  <c r="Q62" i="30" s="1"/>
  <c r="AV62" i="30"/>
  <c r="P62" i="30" s="1"/>
  <c r="AU62" i="30"/>
  <c r="O62" i="30" s="1"/>
  <c r="AT62" i="30"/>
  <c r="N62" i="30" s="1"/>
  <c r="AS62" i="30"/>
  <c r="M62" i="30" s="1"/>
  <c r="AR62" i="30"/>
  <c r="L62" i="30" s="1"/>
  <c r="AQ62" i="30"/>
  <c r="K62" i="30" s="1"/>
  <c r="AP62" i="30"/>
  <c r="J62" i="30" s="1"/>
  <c r="AO62" i="30"/>
  <c r="I62" i="30"/>
  <c r="AN62" i="30"/>
  <c r="H62" i="30"/>
  <c r="BH61" i="30"/>
  <c r="AB61" i="30"/>
  <c r="BG61" i="30"/>
  <c r="AA61" i="30"/>
  <c r="BF61" i="30"/>
  <c r="Z61" i="30"/>
  <c r="BE61" i="30"/>
  <c r="Y61" i="30"/>
  <c r="BD61" i="30"/>
  <c r="X61" i="30"/>
  <c r="BC61" i="30"/>
  <c r="W61" i="30"/>
  <c r="BB61" i="30"/>
  <c r="V61" i="30"/>
  <c r="BA61" i="30"/>
  <c r="U61" i="30"/>
  <c r="AZ61" i="30"/>
  <c r="T61" i="30"/>
  <c r="AY61" i="30"/>
  <c r="S61" i="30"/>
  <c r="AX61" i="30"/>
  <c r="R61" i="30"/>
  <c r="AW61" i="30"/>
  <c r="Q61" i="30"/>
  <c r="AV61" i="30"/>
  <c r="P61" i="30"/>
  <c r="AU61" i="30"/>
  <c r="O61" i="30"/>
  <c r="AT61" i="30"/>
  <c r="N61" i="30"/>
  <c r="AS61" i="30"/>
  <c r="M61" i="30"/>
  <c r="AR61" i="30"/>
  <c r="L61" i="30"/>
  <c r="AQ61" i="30"/>
  <c r="K61" i="30"/>
  <c r="AP61" i="30"/>
  <c r="J61" i="30"/>
  <c r="AO61" i="30"/>
  <c r="I61" i="30"/>
  <c r="AN61" i="30"/>
  <c r="BH60" i="30"/>
  <c r="AB60" i="30" s="1"/>
  <c r="BG60" i="30"/>
  <c r="AA60" i="30" s="1"/>
  <c r="BF60" i="30"/>
  <c r="Z60" i="30" s="1"/>
  <c r="BE60" i="30"/>
  <c r="Y60" i="30" s="1"/>
  <c r="BD60" i="30"/>
  <c r="X60" i="30" s="1"/>
  <c r="BC60" i="30"/>
  <c r="W60" i="30" s="1"/>
  <c r="BB60" i="30"/>
  <c r="V60" i="30" s="1"/>
  <c r="BA60" i="30"/>
  <c r="U60" i="30" s="1"/>
  <c r="AZ60" i="30"/>
  <c r="T60" i="30" s="1"/>
  <c r="AY60" i="30"/>
  <c r="S60" i="30" s="1"/>
  <c r="AX60" i="30"/>
  <c r="R60" i="30" s="1"/>
  <c r="AW60" i="30"/>
  <c r="Q60" i="30" s="1"/>
  <c r="AV60" i="30"/>
  <c r="P60" i="30" s="1"/>
  <c r="AU60" i="30"/>
  <c r="O60" i="30" s="1"/>
  <c r="AT60" i="30"/>
  <c r="N60" i="30" s="1"/>
  <c r="AS60" i="30"/>
  <c r="M60" i="30" s="1"/>
  <c r="AR60" i="30"/>
  <c r="L60" i="30" s="1"/>
  <c r="AQ60" i="30"/>
  <c r="K60" i="30" s="1"/>
  <c r="AP60" i="30"/>
  <c r="J60" i="30" s="1"/>
  <c r="AO60" i="30"/>
  <c r="I60" i="30" s="1"/>
  <c r="AN60" i="30"/>
  <c r="H60" i="30" s="1"/>
  <c r="BH59" i="30"/>
  <c r="AB59" i="30" s="1"/>
  <c r="BG59" i="30"/>
  <c r="AA59" i="30" s="1"/>
  <c r="BF59" i="30"/>
  <c r="Z59" i="30" s="1"/>
  <c r="BE59" i="30"/>
  <c r="Y59" i="30" s="1"/>
  <c r="BD59" i="30"/>
  <c r="X59" i="30" s="1"/>
  <c r="BC59" i="30"/>
  <c r="W59" i="30" s="1"/>
  <c r="BB59" i="30"/>
  <c r="V59" i="30" s="1"/>
  <c r="BA59" i="30"/>
  <c r="U59" i="30" s="1"/>
  <c r="AZ59" i="30"/>
  <c r="T59" i="30" s="1"/>
  <c r="AY59" i="30"/>
  <c r="S59" i="30" s="1"/>
  <c r="AX59" i="30"/>
  <c r="R59" i="30" s="1"/>
  <c r="AW59" i="30"/>
  <c r="Q59" i="30" s="1"/>
  <c r="AV59" i="30"/>
  <c r="P59" i="30" s="1"/>
  <c r="AU59" i="30"/>
  <c r="O59" i="30" s="1"/>
  <c r="AT59" i="30"/>
  <c r="N59" i="30" s="1"/>
  <c r="AS59" i="30"/>
  <c r="M59" i="30" s="1"/>
  <c r="AR59" i="30"/>
  <c r="L59" i="30" s="1"/>
  <c r="AQ59" i="30"/>
  <c r="K59" i="30" s="1"/>
  <c r="AP59" i="30"/>
  <c r="J59" i="30" s="1"/>
  <c r="AO59" i="30"/>
  <c r="I59" i="30" s="1"/>
  <c r="AN59" i="30"/>
  <c r="H59" i="30" s="1"/>
  <c r="BH58" i="30"/>
  <c r="AB58" i="30" s="1"/>
  <c r="BG58" i="30"/>
  <c r="AA58" i="30" s="1"/>
  <c r="BF58" i="30"/>
  <c r="Z58" i="30" s="1"/>
  <c r="BE58" i="30"/>
  <c r="Y58" i="30" s="1"/>
  <c r="BD58" i="30"/>
  <c r="X58" i="30" s="1"/>
  <c r="BC58" i="30"/>
  <c r="W58" i="30" s="1"/>
  <c r="BB58" i="30"/>
  <c r="V58" i="30" s="1"/>
  <c r="BA58" i="30"/>
  <c r="U58" i="30" s="1"/>
  <c r="AZ58" i="30"/>
  <c r="T58" i="30" s="1"/>
  <c r="AY58" i="30"/>
  <c r="S58" i="30" s="1"/>
  <c r="AX58" i="30"/>
  <c r="R58" i="30" s="1"/>
  <c r="AW58" i="30"/>
  <c r="Q58" i="30" s="1"/>
  <c r="AV58" i="30"/>
  <c r="P58" i="30" s="1"/>
  <c r="AU58" i="30"/>
  <c r="O58" i="30" s="1"/>
  <c r="AT58" i="30"/>
  <c r="N58" i="30" s="1"/>
  <c r="AS58" i="30"/>
  <c r="M58" i="30" s="1"/>
  <c r="AR58" i="30"/>
  <c r="L58" i="30" s="1"/>
  <c r="AQ58" i="30"/>
  <c r="K58" i="30" s="1"/>
  <c r="AP58" i="30"/>
  <c r="J58" i="30" s="1"/>
  <c r="AO58" i="30"/>
  <c r="I58" i="30" s="1"/>
  <c r="AN58" i="30"/>
  <c r="H58" i="30" s="1"/>
  <c r="BH57" i="30"/>
  <c r="AB57" i="30" s="1"/>
  <c r="BG57" i="30"/>
  <c r="AA57" i="30" s="1"/>
  <c r="BF57" i="30"/>
  <c r="Z57" i="30" s="1"/>
  <c r="BE57" i="30"/>
  <c r="Y57" i="30" s="1"/>
  <c r="BD57" i="30"/>
  <c r="X57" i="30" s="1"/>
  <c r="BC57" i="30"/>
  <c r="W57" i="30" s="1"/>
  <c r="BB57" i="30"/>
  <c r="V57" i="30" s="1"/>
  <c r="BA57" i="30"/>
  <c r="U57" i="30" s="1"/>
  <c r="AZ57" i="30"/>
  <c r="T57" i="30" s="1"/>
  <c r="AY57" i="30"/>
  <c r="S57" i="30" s="1"/>
  <c r="AX57" i="30"/>
  <c r="R57" i="30" s="1"/>
  <c r="AW57" i="30"/>
  <c r="Q57" i="30" s="1"/>
  <c r="AV57" i="30"/>
  <c r="P57" i="30" s="1"/>
  <c r="AU57" i="30"/>
  <c r="O57" i="30" s="1"/>
  <c r="AT57" i="30"/>
  <c r="N57" i="30" s="1"/>
  <c r="AS57" i="30"/>
  <c r="M57" i="30" s="1"/>
  <c r="AR57" i="30"/>
  <c r="L57" i="30" s="1"/>
  <c r="AQ57" i="30"/>
  <c r="K57" i="30" s="1"/>
  <c r="AP57" i="30"/>
  <c r="J57" i="30" s="1"/>
  <c r="AO57" i="30"/>
  <c r="I57" i="30" s="1"/>
  <c r="AN57" i="30"/>
  <c r="H57" i="30" s="1"/>
  <c r="BH56" i="30"/>
  <c r="AB56" i="30" s="1"/>
  <c r="BG56" i="30"/>
  <c r="AA56" i="30" s="1"/>
  <c r="BF56" i="30"/>
  <c r="Z56" i="30" s="1"/>
  <c r="BE56" i="30"/>
  <c r="Y56" i="30" s="1"/>
  <c r="BD56" i="30"/>
  <c r="X56" i="30" s="1"/>
  <c r="BC56" i="30"/>
  <c r="W56" i="30" s="1"/>
  <c r="BB56" i="30"/>
  <c r="V56" i="30" s="1"/>
  <c r="BA56" i="30"/>
  <c r="U56" i="30" s="1"/>
  <c r="AZ56" i="30"/>
  <c r="T56" i="30" s="1"/>
  <c r="AY56" i="30"/>
  <c r="S56" i="30" s="1"/>
  <c r="AX56" i="30"/>
  <c r="R56" i="30" s="1"/>
  <c r="AW56" i="30"/>
  <c r="Q56" i="30" s="1"/>
  <c r="AV56" i="30"/>
  <c r="P56" i="30" s="1"/>
  <c r="AU56" i="30"/>
  <c r="O56" i="30" s="1"/>
  <c r="AT56" i="30"/>
  <c r="N56" i="30" s="1"/>
  <c r="AS56" i="30"/>
  <c r="M56" i="30" s="1"/>
  <c r="AR56" i="30"/>
  <c r="L56" i="30" s="1"/>
  <c r="AQ56" i="30"/>
  <c r="K56" i="30" s="1"/>
  <c r="AP56" i="30"/>
  <c r="J56" i="30" s="1"/>
  <c r="AO56" i="30"/>
  <c r="I56" i="30" s="1"/>
  <c r="AN56" i="30"/>
  <c r="BH55" i="30"/>
  <c r="AB55" i="30"/>
  <c r="BG55" i="30"/>
  <c r="AA55" i="30"/>
  <c r="BF55" i="30"/>
  <c r="Z55" i="30"/>
  <c r="BE55" i="30"/>
  <c r="Y55" i="30"/>
  <c r="BD55" i="30"/>
  <c r="X55" i="30"/>
  <c r="BC55" i="30"/>
  <c r="W55" i="30"/>
  <c r="BB55" i="30"/>
  <c r="V55" i="30"/>
  <c r="BA55" i="30"/>
  <c r="U55" i="30"/>
  <c r="AZ55" i="30"/>
  <c r="T55" i="30"/>
  <c r="AY55" i="30"/>
  <c r="S55" i="30"/>
  <c r="AX55" i="30"/>
  <c r="R55" i="30"/>
  <c r="AW55" i="30"/>
  <c r="Q55" i="30"/>
  <c r="AV55" i="30"/>
  <c r="P55" i="30"/>
  <c r="AU55" i="30"/>
  <c r="O55" i="30"/>
  <c r="AT55" i="30"/>
  <c r="N55" i="30"/>
  <c r="AS55" i="30"/>
  <c r="M55" i="30"/>
  <c r="AR55" i="30"/>
  <c r="L55" i="30"/>
  <c r="AQ55" i="30"/>
  <c r="K55" i="30"/>
  <c r="AP55" i="30"/>
  <c r="J55" i="30" s="1"/>
  <c r="AO55" i="30"/>
  <c r="I55" i="30" s="1"/>
  <c r="AN55" i="30"/>
  <c r="BH54" i="30"/>
  <c r="BG54" i="30"/>
  <c r="CF54" i="30" s="1"/>
  <c r="BF54" i="30"/>
  <c r="CE54" i="30" s="1"/>
  <c r="BE54" i="30"/>
  <c r="BD54" i="30"/>
  <c r="BC54" i="30"/>
  <c r="BB54" i="30"/>
  <c r="CA54" i="30" s="1"/>
  <c r="BA54" i="30"/>
  <c r="AZ54" i="30"/>
  <c r="AY54" i="30"/>
  <c r="BX54" i="30" s="1"/>
  <c r="AX54" i="30"/>
  <c r="BW54" i="30" s="1"/>
  <c r="AV54" i="30"/>
  <c r="AU54" i="30"/>
  <c r="AT54" i="30"/>
  <c r="AS54" i="30"/>
  <c r="BR54" i="30" s="1"/>
  <c r="CO54" i="30" s="1"/>
  <c r="AR54" i="30"/>
  <c r="AQ54" i="30"/>
  <c r="AP54" i="30"/>
  <c r="BO54" i="30" s="1"/>
  <c r="AO54" i="30"/>
  <c r="BN54" i="30" s="1"/>
  <c r="AN54" i="30"/>
  <c r="BH53" i="30"/>
  <c r="BG53" i="30"/>
  <c r="BF53" i="30"/>
  <c r="CE53" i="30" s="1"/>
  <c r="BE53" i="30"/>
  <c r="BD53" i="30"/>
  <c r="BC53" i="30"/>
  <c r="CB53" i="30" s="1"/>
  <c r="BB53" i="30"/>
  <c r="CA53" i="30" s="1"/>
  <c r="BA53" i="30"/>
  <c r="AZ53" i="30"/>
  <c r="AY53" i="30"/>
  <c r="AX53" i="30"/>
  <c r="R53" i="30" s="1"/>
  <c r="AW53" i="30"/>
  <c r="AV53" i="30"/>
  <c r="AU53" i="30"/>
  <c r="BT53" i="30" s="1"/>
  <c r="AT53" i="30"/>
  <c r="BS53" i="30" s="1"/>
  <c r="AS53" i="30"/>
  <c r="AR53" i="30"/>
  <c r="AQ53" i="30"/>
  <c r="AP53" i="30"/>
  <c r="BO53" i="30" s="1"/>
  <c r="AO53" i="30"/>
  <c r="AN53" i="30"/>
  <c r="BH52" i="30"/>
  <c r="AB52" i="30" s="1"/>
  <c r="BG52" i="30"/>
  <c r="AA52" i="30" s="1"/>
  <c r="BF52" i="30"/>
  <c r="Z52" i="30" s="1"/>
  <c r="BE52" i="30"/>
  <c r="Y52" i="30" s="1"/>
  <c r="BD52" i="30"/>
  <c r="X52" i="30" s="1"/>
  <c r="BC52" i="30"/>
  <c r="W52" i="30" s="1"/>
  <c r="BB52" i="30"/>
  <c r="V52" i="30" s="1"/>
  <c r="BA52" i="30"/>
  <c r="U52" i="30" s="1"/>
  <c r="AZ52" i="30"/>
  <c r="T52" i="30" s="1"/>
  <c r="AY52" i="30"/>
  <c r="S52" i="30" s="1"/>
  <c r="AX52" i="30"/>
  <c r="R52" i="30" s="1"/>
  <c r="AW52" i="30"/>
  <c r="Q52" i="30" s="1"/>
  <c r="AV52" i="30"/>
  <c r="P52" i="30" s="1"/>
  <c r="AU52" i="30"/>
  <c r="O52" i="30" s="1"/>
  <c r="AT52" i="30"/>
  <c r="N52" i="30" s="1"/>
  <c r="AS52" i="30"/>
  <c r="M52" i="30" s="1"/>
  <c r="AR52" i="30"/>
  <c r="L52" i="30" s="1"/>
  <c r="AQ52" i="30"/>
  <c r="K52" i="30" s="1"/>
  <c r="AP52" i="30"/>
  <c r="J52" i="30" s="1"/>
  <c r="AO52" i="30"/>
  <c r="I52" i="30" s="1"/>
  <c r="AN52" i="30"/>
  <c r="BH50" i="30"/>
  <c r="AB50" i="30" s="1"/>
  <c r="BG50" i="30"/>
  <c r="AA50" i="30" s="1"/>
  <c r="BF50" i="30"/>
  <c r="Z50" i="30" s="1"/>
  <c r="BE50" i="30"/>
  <c r="Y50" i="30" s="1"/>
  <c r="BD50" i="30"/>
  <c r="X50" i="30" s="1"/>
  <c r="BC50" i="30"/>
  <c r="W50" i="30" s="1"/>
  <c r="BB50" i="30"/>
  <c r="V50" i="30" s="1"/>
  <c r="BA50" i="30"/>
  <c r="U50" i="30" s="1"/>
  <c r="AZ50" i="30"/>
  <c r="T50" i="30" s="1"/>
  <c r="AY50" i="30"/>
  <c r="S50" i="30" s="1"/>
  <c r="AX50" i="30"/>
  <c r="R50" i="30" s="1"/>
  <c r="AW50" i="30"/>
  <c r="Q50" i="30" s="1"/>
  <c r="AV50" i="30"/>
  <c r="P50" i="30" s="1"/>
  <c r="AU50" i="30"/>
  <c r="O50" i="30" s="1"/>
  <c r="AT50" i="30"/>
  <c r="N50" i="30" s="1"/>
  <c r="AS50" i="30"/>
  <c r="M50" i="30" s="1"/>
  <c r="AR50" i="30"/>
  <c r="L50" i="30" s="1"/>
  <c r="AQ50" i="30"/>
  <c r="K50" i="30" s="1"/>
  <c r="AP50" i="30"/>
  <c r="J50" i="30" s="1"/>
  <c r="AO50" i="30"/>
  <c r="I50" i="30" s="1"/>
  <c r="AN50" i="30"/>
  <c r="BH39" i="30"/>
  <c r="CG39" i="30" s="1"/>
  <c r="BG39" i="30"/>
  <c r="CF39" i="30" s="1"/>
  <c r="BF39" i="30"/>
  <c r="CE39" i="30" s="1"/>
  <c r="BE39" i="30"/>
  <c r="CD39" i="30" s="1"/>
  <c r="BD39" i="30"/>
  <c r="CC39" i="30" s="1"/>
  <c r="BC39" i="30"/>
  <c r="CB39" i="30" s="1"/>
  <c r="BB39" i="30"/>
  <c r="CA39" i="30" s="1"/>
  <c r="BA39" i="30"/>
  <c r="AZ39" i="30"/>
  <c r="BY39" i="30" s="1"/>
  <c r="AY39" i="30"/>
  <c r="BX39" i="30" s="1"/>
  <c r="AX39" i="30"/>
  <c r="BW39" i="30" s="1"/>
  <c r="AW39" i="30"/>
  <c r="BV39" i="30" s="1"/>
  <c r="AV39" i="30"/>
  <c r="BU39" i="30" s="1"/>
  <c r="AU39" i="30"/>
  <c r="AT39" i="30"/>
  <c r="AS39" i="30"/>
  <c r="BR39" i="30" s="1"/>
  <c r="AR39" i="30"/>
  <c r="BQ39" i="30" s="1"/>
  <c r="AQ39" i="30"/>
  <c r="BP39" i="30" s="1"/>
  <c r="AP39" i="30"/>
  <c r="BO39" i="30" s="1"/>
  <c r="AO39" i="30"/>
  <c r="BN39" i="30" s="1"/>
  <c r="AN39" i="30"/>
  <c r="BM39" i="30" s="1"/>
  <c r="AM39" i="30"/>
  <c r="BL39" i="30" s="1"/>
  <c r="AL39" i="30"/>
  <c r="BK39" i="30" s="1"/>
  <c r="AK39" i="30"/>
  <c r="BJ39" i="30" s="1"/>
  <c r="BH36" i="30"/>
  <c r="CG36" i="30" s="1"/>
  <c r="BG36" i="30"/>
  <c r="CF36" i="30" s="1"/>
  <c r="AA38" i="30" s="1"/>
  <c r="BG38" i="30" s="1"/>
  <c r="CF38" i="30" s="1"/>
  <c r="BF36" i="30"/>
  <c r="CE36" i="30" s="1"/>
  <c r="BE36" i="30"/>
  <c r="BH34" i="30"/>
  <c r="BG34" i="30"/>
  <c r="AA34" i="30" s="1"/>
  <c r="BF34" i="30"/>
  <c r="Z34" i="30" s="1"/>
  <c r="BE34" i="30"/>
  <c r="Y34" i="30" s="1"/>
  <c r="BD34" i="30"/>
  <c r="BC34" i="30"/>
  <c r="W34" i="30" s="1"/>
  <c r="BB34" i="30"/>
  <c r="V34" i="30" s="1"/>
  <c r="BA34" i="30"/>
  <c r="U34" i="30" s="1"/>
  <c r="AZ34" i="30"/>
  <c r="AY34" i="30"/>
  <c r="AX34" i="30"/>
  <c r="R34" i="30" s="1"/>
  <c r="AW34" i="30"/>
  <c r="Q34" i="30" s="1"/>
  <c r="AV34" i="30"/>
  <c r="AU34" i="30"/>
  <c r="AT34" i="30"/>
  <c r="AS34" i="30"/>
  <c r="M34" i="30" s="1"/>
  <c r="AR34" i="30"/>
  <c r="AQ34" i="30"/>
  <c r="K34" i="30" s="1"/>
  <c r="AP34" i="30"/>
  <c r="J34" i="30" s="1"/>
  <c r="AO34" i="30"/>
  <c r="AN34" i="30"/>
  <c r="AM34" i="30"/>
  <c r="AL34" i="30"/>
  <c r="AK34" i="30"/>
  <c r="AF34" i="30" s="1"/>
  <c r="BH33" i="30"/>
  <c r="BG33" i="30"/>
  <c r="AA33" i="30" s="1"/>
  <c r="BF33" i="30"/>
  <c r="Z33" i="30" s="1"/>
  <c r="BE33" i="30"/>
  <c r="Y33" i="30" s="1"/>
  <c r="BD33" i="30"/>
  <c r="BC33" i="30"/>
  <c r="BB33" i="30"/>
  <c r="V33" i="30" s="1"/>
  <c r="BA33" i="30"/>
  <c r="U33" i="30" s="1"/>
  <c r="AZ33" i="30"/>
  <c r="AY33" i="30"/>
  <c r="S33" i="30" s="1"/>
  <c r="AX33" i="30"/>
  <c r="R33" i="30" s="1"/>
  <c r="AW33" i="30"/>
  <c r="Q33" i="30" s="1"/>
  <c r="AV33" i="30"/>
  <c r="AU33" i="30"/>
  <c r="AT33" i="30"/>
  <c r="AS33" i="30"/>
  <c r="M33" i="30" s="1"/>
  <c r="AR33" i="30"/>
  <c r="AP33" i="30"/>
  <c r="AO33" i="30"/>
  <c r="AN33" i="30"/>
  <c r="AM33" i="30"/>
  <c r="AL33" i="30"/>
  <c r="F33" i="30" s="1"/>
  <c r="AK33" i="30"/>
  <c r="AE33" i="30" s="1"/>
  <c r="BH32" i="30"/>
  <c r="AB32" i="30" s="1"/>
  <c r="BG32" i="30"/>
  <c r="BF32" i="30"/>
  <c r="Z32" i="30" s="1"/>
  <c r="BE32" i="30"/>
  <c r="Y32" i="30" s="1"/>
  <c r="BD32" i="30"/>
  <c r="X32" i="30" s="1"/>
  <c r="BC32" i="30"/>
  <c r="BB32" i="30"/>
  <c r="BA32" i="30"/>
  <c r="U32" i="30" s="1"/>
  <c r="AZ32" i="30"/>
  <c r="T32" i="30" s="1"/>
  <c r="AY32" i="30"/>
  <c r="AX32" i="30"/>
  <c r="AW32" i="30"/>
  <c r="Q32" i="30" s="1"/>
  <c r="AV32" i="30"/>
  <c r="P32" i="30" s="1"/>
  <c r="AU32" i="30"/>
  <c r="AT32" i="30"/>
  <c r="AS32" i="30"/>
  <c r="AR32" i="30"/>
  <c r="AQ32" i="30"/>
  <c r="AP32" i="30"/>
  <c r="J32" i="30" s="1"/>
  <c r="AO32" i="30"/>
  <c r="AN32" i="30"/>
  <c r="H32" i="30" s="1"/>
  <c r="AM32" i="30"/>
  <c r="AL32" i="30"/>
  <c r="F32" i="30" s="1"/>
  <c r="AK32" i="30"/>
  <c r="AD32" i="30" s="1"/>
  <c r="BH31" i="30"/>
  <c r="AB31" i="30" s="1"/>
  <c r="BG31" i="30"/>
  <c r="BF31" i="30"/>
  <c r="BE31" i="30"/>
  <c r="Y31" i="30" s="1"/>
  <c r="BD31" i="30"/>
  <c r="X31" i="30" s="1"/>
  <c r="BC31" i="30"/>
  <c r="BB31" i="30"/>
  <c r="BA31" i="30"/>
  <c r="U31" i="30" s="1"/>
  <c r="AZ31" i="30"/>
  <c r="T31" i="30" s="1"/>
  <c r="AY31" i="30"/>
  <c r="AX31" i="30"/>
  <c r="R31" i="30" s="1"/>
  <c r="AW31" i="30"/>
  <c r="Q31" i="30" s="1"/>
  <c r="AV31" i="30"/>
  <c r="P31" i="30" s="1"/>
  <c r="AU31" i="30"/>
  <c r="AT31" i="30"/>
  <c r="AS31" i="30"/>
  <c r="AR31" i="30"/>
  <c r="AQ31" i="30"/>
  <c r="AP31" i="30"/>
  <c r="J31" i="30" s="1"/>
  <c r="AO31" i="30"/>
  <c r="I31" i="30" s="1"/>
  <c r="AN31" i="30"/>
  <c r="H31" i="30" s="1"/>
  <c r="AM31" i="30"/>
  <c r="AL31" i="30"/>
  <c r="AK31" i="30"/>
  <c r="AF31" i="30" s="1"/>
  <c r="BH28" i="30"/>
  <c r="CG28" i="30" s="1"/>
  <c r="AB30" i="30" s="1"/>
  <c r="BH30" i="30" s="1"/>
  <c r="CG30" i="30" s="1"/>
  <c r="BG28" i="30"/>
  <c r="CF28" i="30" s="1"/>
  <c r="BF28" i="30"/>
  <c r="BE28" i="30"/>
  <c r="CD28" i="30" s="1"/>
  <c r="BD28" i="30"/>
  <c r="CC28" i="30" s="1"/>
  <c r="BC28" i="30"/>
  <c r="BB28" i="30"/>
  <c r="CA28" i="30" s="1"/>
  <c r="BA28" i="30"/>
  <c r="BZ28" i="30" s="1"/>
  <c r="AZ28" i="30"/>
  <c r="BY28" i="30" s="1"/>
  <c r="T30" i="30" s="1"/>
  <c r="AZ30" i="30" s="1"/>
  <c r="BY30" i="30" s="1"/>
  <c r="AY28" i="30"/>
  <c r="BX28" i="30" s="1"/>
  <c r="AX28" i="30"/>
  <c r="BW28" i="30"/>
  <c r="AW28" i="30"/>
  <c r="BV28" i="30" s="1"/>
  <c r="AV28" i="30"/>
  <c r="BU28" i="30" s="1"/>
  <c r="AU28" i="30"/>
  <c r="BT28" i="30" s="1"/>
  <c r="AT28" i="30"/>
  <c r="BS28" i="30" s="1"/>
  <c r="AS28" i="30"/>
  <c r="BR28" i="30" s="1"/>
  <c r="AR28" i="30"/>
  <c r="BQ28" i="30" s="1"/>
  <c r="AQ28" i="30"/>
  <c r="BP28" i="30" s="1"/>
  <c r="AP28" i="30"/>
  <c r="AO28" i="30"/>
  <c r="BN28" i="30" s="1"/>
  <c r="AN28" i="30"/>
  <c r="H28" i="30" s="1"/>
  <c r="BM28" i="30"/>
  <c r="AM28" i="30"/>
  <c r="AL28" i="30"/>
  <c r="BK28" i="30" s="1"/>
  <c r="AK28" i="30"/>
  <c r="BH24" i="30"/>
  <c r="CG24" i="30" s="1"/>
  <c r="BG24" i="30"/>
  <c r="CF24" i="30" s="1"/>
  <c r="AA26" i="30" s="1"/>
  <c r="BG26" i="30" s="1"/>
  <c r="CF26" i="30" s="1"/>
  <c r="BF24" i="30"/>
  <c r="CE24" i="30" s="1"/>
  <c r="BE24" i="30"/>
  <c r="CD24" i="30" s="1"/>
  <c r="Y26" i="30"/>
  <c r="BE26" i="30" s="1"/>
  <c r="CD26" i="30" s="1"/>
  <c r="BD24" i="30"/>
  <c r="CC24" i="30" s="1"/>
  <c r="X26" i="30" s="1"/>
  <c r="BD26" i="30" s="1"/>
  <c r="CC26" i="30" s="1"/>
  <c r="BC24" i="30"/>
  <c r="CB24" i="30" s="1"/>
  <c r="BB24" i="30"/>
  <c r="CA24" i="30" s="1"/>
  <c r="BA24" i="30"/>
  <c r="BZ24" i="30" s="1"/>
  <c r="AZ24" i="30"/>
  <c r="BY24" i="30" s="1"/>
  <c r="AY24" i="30"/>
  <c r="BX24" i="30" s="1"/>
  <c r="AX24" i="30"/>
  <c r="AW24" i="30"/>
  <c r="AV24" i="30"/>
  <c r="BU24" i="30" s="1"/>
  <c r="AU24" i="30"/>
  <c r="AT24" i="30"/>
  <c r="BS24" i="30" s="1"/>
  <c r="AS24" i="30"/>
  <c r="BR24" i="30" s="1"/>
  <c r="M26" i="30" s="1"/>
  <c r="AS26" i="30" s="1"/>
  <c r="BR26" i="30" s="1"/>
  <c r="AR24" i="30"/>
  <c r="BQ24" i="30" s="1"/>
  <c r="AQ24" i="30"/>
  <c r="BP24" i="30" s="1"/>
  <c r="AP24" i="30"/>
  <c r="BO24" i="30" s="1"/>
  <c r="AO24" i="30"/>
  <c r="BN24" i="30" s="1"/>
  <c r="AN24" i="30"/>
  <c r="BM24" i="30" s="1"/>
  <c r="AM24" i="30"/>
  <c r="BL24" i="30" s="1"/>
  <c r="AL24" i="30"/>
  <c r="BK24" i="30" s="1"/>
  <c r="AK24" i="30"/>
  <c r="BJ24" i="30" s="1"/>
  <c r="BH20" i="30"/>
  <c r="AB20" i="30" s="1"/>
  <c r="BG20" i="30"/>
  <c r="AA20" i="30" s="1"/>
  <c r="BF20" i="30"/>
  <c r="CE20" i="30" s="1"/>
  <c r="BE20" i="30"/>
  <c r="BD20" i="30"/>
  <c r="X20" i="30" s="1"/>
  <c r="BC20" i="30"/>
  <c r="BB20" i="30"/>
  <c r="CA20" i="30" s="1"/>
  <c r="BA20" i="30"/>
  <c r="AZ20" i="30"/>
  <c r="T20" i="30" s="1"/>
  <c r="AY20" i="30"/>
  <c r="S20" i="30" s="1"/>
  <c r="AX20" i="30"/>
  <c r="BW20" i="30" s="1"/>
  <c r="AW20" i="30"/>
  <c r="AV20" i="30"/>
  <c r="P20" i="30" s="1"/>
  <c r="AU20" i="30"/>
  <c r="AT20" i="30"/>
  <c r="N20" i="30" s="1"/>
  <c r="AS20" i="30"/>
  <c r="AR20" i="30"/>
  <c r="L20" i="30" s="1"/>
  <c r="AQ20" i="30"/>
  <c r="K20" i="30" s="1"/>
  <c r="AP20" i="30"/>
  <c r="BO20" i="30" s="1"/>
  <c r="AO20" i="30"/>
  <c r="AN20" i="30"/>
  <c r="H20" i="30" s="1"/>
  <c r="AM20" i="30"/>
  <c r="AL20" i="30"/>
  <c r="AK20" i="30"/>
  <c r="BH16" i="30"/>
  <c r="AB16" i="30" s="1"/>
  <c r="BG16" i="30"/>
  <c r="AA16" i="30" s="1"/>
  <c r="BF16" i="30"/>
  <c r="CE16" i="30" s="1"/>
  <c r="BE16" i="30"/>
  <c r="BD16" i="30"/>
  <c r="CC16" i="30" s="1"/>
  <c r="BC16" i="30"/>
  <c r="BB16" i="30"/>
  <c r="BA16" i="30"/>
  <c r="AZ16" i="30"/>
  <c r="T16" i="30" s="1"/>
  <c r="AY16" i="30"/>
  <c r="S16" i="30" s="1"/>
  <c r="AX16" i="30"/>
  <c r="BW16" i="30" s="1"/>
  <c r="AW16" i="30"/>
  <c r="AV16" i="30"/>
  <c r="P16" i="30" s="1"/>
  <c r="AU16" i="30"/>
  <c r="AT16" i="30"/>
  <c r="BS16" i="30" s="1"/>
  <c r="N18" i="30" s="1"/>
  <c r="AT18" i="30" s="1"/>
  <c r="BS18" i="30" s="1"/>
  <c r="AS16" i="30"/>
  <c r="AR16" i="30"/>
  <c r="L16" i="30" s="1"/>
  <c r="AQ16" i="30"/>
  <c r="K16" i="30" s="1"/>
  <c r="AP16" i="30"/>
  <c r="AO16" i="30"/>
  <c r="AN16" i="30"/>
  <c r="H16" i="30" s="1"/>
  <c r="AM16" i="30"/>
  <c r="AL16" i="30"/>
  <c r="F16" i="30" s="1"/>
  <c r="AK16" i="30"/>
  <c r="BH12" i="30"/>
  <c r="CG12" i="30" s="1"/>
  <c r="BG12" i="30"/>
  <c r="BF12" i="30"/>
  <c r="BE12" i="30"/>
  <c r="BD12" i="30"/>
  <c r="X12" i="30" s="1"/>
  <c r="BC12" i="30"/>
  <c r="BB12" i="30"/>
  <c r="BA12" i="30"/>
  <c r="AZ12" i="30"/>
  <c r="BY12" i="30" s="1"/>
  <c r="AY12" i="30"/>
  <c r="AX12" i="30"/>
  <c r="AV12" i="30"/>
  <c r="AU12" i="30"/>
  <c r="O12" i="30" s="1"/>
  <c r="AT12" i="30"/>
  <c r="AS12" i="30"/>
  <c r="BR12" i="30" s="1"/>
  <c r="AR12" i="30"/>
  <c r="AQ12" i="30"/>
  <c r="BP12" i="30" s="1"/>
  <c r="AP12" i="30"/>
  <c r="AO12" i="30"/>
  <c r="AN12" i="30"/>
  <c r="AM12" i="30"/>
  <c r="G12" i="30" s="1"/>
  <c r="AL12" i="30"/>
  <c r="BH6" i="30"/>
  <c r="AB6" i="30" s="1"/>
  <c r="BG6" i="30"/>
  <c r="AA6" i="30" s="1"/>
  <c r="BF6" i="30"/>
  <c r="Z6" i="30" s="1"/>
  <c r="BE6" i="30"/>
  <c r="Y6" i="30" s="1"/>
  <c r="BD6" i="30"/>
  <c r="X6" i="30" s="1"/>
  <c r="BC6" i="30"/>
  <c r="W6" i="30" s="1"/>
  <c r="BB6" i="30"/>
  <c r="V6" i="30" s="1"/>
  <c r="BA6" i="30"/>
  <c r="U6" i="30" s="1"/>
  <c r="AZ6" i="30"/>
  <c r="T6" i="30" s="1"/>
  <c r="AY6" i="30"/>
  <c r="S6" i="30" s="1"/>
  <c r="AX6" i="30"/>
  <c r="R6" i="30" s="1"/>
  <c r="AW6" i="30"/>
  <c r="Q6" i="30" s="1"/>
  <c r="AV6" i="30"/>
  <c r="P6" i="30" s="1"/>
  <c r="AU6" i="30"/>
  <c r="O6" i="30" s="1"/>
  <c r="AT6" i="30"/>
  <c r="N6" i="30" s="1"/>
  <c r="AS6" i="30"/>
  <c r="M6" i="30" s="1"/>
  <c r="AR6" i="30"/>
  <c r="L6" i="30" s="1"/>
  <c r="AQ6" i="30"/>
  <c r="K6" i="30" s="1"/>
  <c r="AP6" i="30"/>
  <c r="J6" i="30" s="1"/>
  <c r="AO6" i="30"/>
  <c r="I6" i="30" s="1"/>
  <c r="AN6" i="30"/>
  <c r="H6" i="30" s="1"/>
  <c r="AM6" i="30"/>
  <c r="G6" i="30" s="1"/>
  <c r="AL6" i="30"/>
  <c r="F6" i="30" s="1"/>
  <c r="AK6" i="30"/>
  <c r="BH4" i="30"/>
  <c r="AB4" i="30" s="1"/>
  <c r="AA4" i="30"/>
  <c r="BF4" i="30"/>
  <c r="Z4" i="30" s="1"/>
  <c r="BE4" i="30"/>
  <c r="Y4" i="30" s="1"/>
  <c r="BD4" i="30"/>
  <c r="X4" i="30" s="1"/>
  <c r="BC4" i="30"/>
  <c r="W4" i="30" s="1"/>
  <c r="BB4" i="30"/>
  <c r="V4" i="30" s="1"/>
  <c r="BA4" i="30"/>
  <c r="U4" i="30" s="1"/>
  <c r="AZ4" i="30"/>
  <c r="T4" i="30" s="1"/>
  <c r="AY4" i="30"/>
  <c r="S4" i="30" s="1"/>
  <c r="AX4" i="30"/>
  <c r="R4" i="30" s="1"/>
  <c r="AW4" i="30"/>
  <c r="Q4" i="30" s="1"/>
  <c r="AV4" i="30"/>
  <c r="P4" i="30" s="1"/>
  <c r="AU4" i="30"/>
  <c r="O4" i="30" s="1"/>
  <c r="AT4" i="30"/>
  <c r="N4" i="30" s="1"/>
  <c r="AS4" i="30"/>
  <c r="M4" i="30" s="1"/>
  <c r="AR4" i="30"/>
  <c r="L4" i="30" s="1"/>
  <c r="AQ4" i="30"/>
  <c r="K4" i="30" s="1"/>
  <c r="AP4" i="30"/>
  <c r="J4" i="30" s="1"/>
  <c r="AO4" i="30"/>
  <c r="I4" i="30" s="1"/>
  <c r="AN4" i="30"/>
  <c r="H4" i="30" s="1"/>
  <c r="AM4" i="30"/>
  <c r="G4" i="30" s="1"/>
  <c r="AL4" i="30"/>
  <c r="F4" i="30" s="1"/>
  <c r="AK4" i="30"/>
  <c r="E26" i="30"/>
  <c r="AK26" i="30" s="1"/>
  <c r="BJ26" i="30" s="1"/>
  <c r="AD39" i="30"/>
  <c r="AD28" i="30"/>
  <c r="AF36" i="30"/>
  <c r="AD36" i="30"/>
  <c r="BQ16" i="30"/>
  <c r="X16" i="30"/>
  <c r="BM20" i="30"/>
  <c r="H22" i="30" s="1"/>
  <c r="AN22" i="30" s="1"/>
  <c r="BM22" i="30" s="1"/>
  <c r="BY20" i="30"/>
  <c r="H24" i="30"/>
  <c r="L24" i="30"/>
  <c r="P24" i="30"/>
  <c r="T24" i="30"/>
  <c r="X24" i="30"/>
  <c r="L28" i="30"/>
  <c r="P28" i="30"/>
  <c r="T28" i="30"/>
  <c r="X28" i="30"/>
  <c r="L31" i="30"/>
  <c r="L32" i="30"/>
  <c r="H33" i="30"/>
  <c r="I34" i="30"/>
  <c r="I39" i="30"/>
  <c r="AD16" i="30"/>
  <c r="BJ16" i="30"/>
  <c r="AF16" i="30"/>
  <c r="I16" i="30"/>
  <c r="BN16" i="30"/>
  <c r="M16" i="30"/>
  <c r="BR16" i="30"/>
  <c r="M18" i="30"/>
  <c r="AS18" i="30" s="1"/>
  <c r="BR18" i="30" s="1"/>
  <c r="Q16" i="30"/>
  <c r="BV16" i="30"/>
  <c r="U16" i="30"/>
  <c r="BZ16" i="30"/>
  <c r="Y16" i="30"/>
  <c r="CD16" i="30"/>
  <c r="AF20" i="30"/>
  <c r="AD20" i="30"/>
  <c r="BJ20" i="30"/>
  <c r="I20" i="30"/>
  <c r="BN20" i="30"/>
  <c r="I22" i="30" s="1"/>
  <c r="AO22" i="30" s="1"/>
  <c r="BN22" i="30" s="1"/>
  <c r="M20" i="30"/>
  <c r="BR20" i="30"/>
  <c r="Q20" i="30"/>
  <c r="BV20" i="30"/>
  <c r="U20" i="30"/>
  <c r="BZ20" i="30"/>
  <c r="Y20" i="30"/>
  <c r="CD20" i="30"/>
  <c r="I24" i="30"/>
  <c r="M24" i="30"/>
  <c r="Y24" i="30"/>
  <c r="I28" i="30"/>
  <c r="M28" i="30"/>
  <c r="Q28" i="30"/>
  <c r="Y28" i="30"/>
  <c r="M31" i="30"/>
  <c r="I32" i="30"/>
  <c r="M32" i="30"/>
  <c r="I33" i="30"/>
  <c r="N33" i="30"/>
  <c r="F34" i="30"/>
  <c r="N34" i="30"/>
  <c r="Z36" i="30"/>
  <c r="F39" i="30"/>
  <c r="V39" i="30"/>
  <c r="Z39" i="30"/>
  <c r="J16" i="30"/>
  <c r="BO16" i="30"/>
  <c r="J18" i="30" s="1"/>
  <c r="AP18" i="30" s="1"/>
  <c r="BO18" i="30" s="1"/>
  <c r="N16" i="30"/>
  <c r="R16" i="30"/>
  <c r="V16" i="30"/>
  <c r="CA16" i="30"/>
  <c r="V18" i="30" s="1"/>
  <c r="BB18" i="30" s="1"/>
  <c r="CA18" i="30" s="1"/>
  <c r="F20" i="30"/>
  <c r="BK20" i="30"/>
  <c r="F22" i="30" s="1"/>
  <c r="AL22" i="30" s="1"/>
  <c r="BK22" i="30" s="1"/>
  <c r="J20" i="30"/>
  <c r="BS20" i="30"/>
  <c r="R20" i="30"/>
  <c r="V20" i="30"/>
  <c r="Z20" i="30"/>
  <c r="F24" i="30"/>
  <c r="J24" i="30"/>
  <c r="N24" i="30"/>
  <c r="V24" i="30"/>
  <c r="Z24" i="30"/>
  <c r="F28" i="30"/>
  <c r="R28" i="30"/>
  <c r="V28" i="30"/>
  <c r="F31" i="30"/>
  <c r="N31" i="30"/>
  <c r="V31" i="30"/>
  <c r="Z31" i="30"/>
  <c r="N32" i="30"/>
  <c r="R32" i="30"/>
  <c r="V32" i="30"/>
  <c r="J33" i="30"/>
  <c r="O33" i="30"/>
  <c r="W33" i="30"/>
  <c r="G34" i="30"/>
  <c r="O34" i="30"/>
  <c r="S34" i="30"/>
  <c r="AA36" i="30"/>
  <c r="G39" i="30"/>
  <c r="K39" i="30"/>
  <c r="S39" i="30"/>
  <c r="W39" i="30"/>
  <c r="AA39" i="30"/>
  <c r="E8" i="30"/>
  <c r="BJ8" i="30"/>
  <c r="E10" i="30" s="1"/>
  <c r="AK10" i="30" s="1"/>
  <c r="BJ10" i="30" s="1"/>
  <c r="G16" i="30"/>
  <c r="BL16" i="30"/>
  <c r="BP16" i="30"/>
  <c r="O16" i="30"/>
  <c r="BT16" i="30"/>
  <c r="BX16" i="30"/>
  <c r="S18" i="30" s="1"/>
  <c r="AY18" i="30" s="1"/>
  <c r="BX18" i="30" s="1"/>
  <c r="W16" i="30"/>
  <c r="CB16" i="30"/>
  <c r="CF16" i="30"/>
  <c r="G20" i="30"/>
  <c r="BL20" i="30"/>
  <c r="BP20" i="30"/>
  <c r="O20" i="30"/>
  <c r="BT20" i="30"/>
  <c r="BX20" i="30"/>
  <c r="W20" i="30"/>
  <c r="CB20" i="30"/>
  <c r="CF20" i="30"/>
  <c r="G24" i="30"/>
  <c r="AA24" i="30"/>
  <c r="K28" i="30"/>
  <c r="O28" i="30"/>
  <c r="S28" i="30"/>
  <c r="AA28" i="30"/>
  <c r="G31" i="30"/>
  <c r="K31" i="30"/>
  <c r="O31" i="30"/>
  <c r="S31" i="30"/>
  <c r="W31" i="30"/>
  <c r="AA31" i="30"/>
  <c r="G32" i="30"/>
  <c r="K32" i="30"/>
  <c r="O32" i="30"/>
  <c r="S32" i="30"/>
  <c r="W32" i="30"/>
  <c r="AA32" i="30"/>
  <c r="G33" i="30"/>
  <c r="L33" i="30"/>
  <c r="P33" i="30"/>
  <c r="T33" i="30"/>
  <c r="X33" i="30"/>
  <c r="AB33" i="30"/>
  <c r="H34" i="30"/>
  <c r="L34" i="30"/>
  <c r="P34" i="30"/>
  <c r="T34" i="30"/>
  <c r="X34" i="30"/>
  <c r="AB34" i="30"/>
  <c r="AB36" i="30"/>
  <c r="L39" i="30"/>
  <c r="P39" i="30"/>
  <c r="T39" i="30"/>
  <c r="X39" i="30"/>
  <c r="AB39" i="30"/>
  <c r="AD55" i="30"/>
  <c r="AC56" i="30"/>
  <c r="AC71" i="30"/>
  <c r="AC72" i="30"/>
  <c r="AC73" i="30"/>
  <c r="AC74" i="30"/>
  <c r="AC75" i="30"/>
  <c r="AC76" i="30"/>
  <c r="AC77" i="30"/>
  <c r="AC78" i="30"/>
  <c r="AC24" i="30"/>
  <c r="AC32" i="30"/>
  <c r="AC34" i="30"/>
  <c r="AC61" i="30"/>
  <c r="AC55" i="30"/>
  <c r="AC63" i="30"/>
  <c r="BW53" i="30"/>
  <c r="BM68" i="30"/>
  <c r="H68" i="30"/>
  <c r="BQ68" i="30"/>
  <c r="L68" i="30"/>
  <c r="BY68" i="30"/>
  <c r="T68" i="30"/>
  <c r="CC68" i="30"/>
  <c r="X68" i="30"/>
  <c r="CG68" i="30"/>
  <c r="AB68" i="30"/>
  <c r="BM69" i="30"/>
  <c r="H69" i="30"/>
  <c r="BQ69" i="30"/>
  <c r="L69" i="30"/>
  <c r="BU69" i="30"/>
  <c r="P69" i="30"/>
  <c r="BZ69" i="30"/>
  <c r="U69" i="30"/>
  <c r="CD69" i="30"/>
  <c r="Y69" i="30"/>
  <c r="AC70" i="30"/>
  <c r="AD70" i="30"/>
  <c r="AF70" i="30"/>
  <c r="AE70" i="30"/>
  <c r="AC105" i="30"/>
  <c r="CF83" i="30"/>
  <c r="AA83" i="30"/>
  <c r="BX83" i="30"/>
  <c r="S83" i="30"/>
  <c r="BO83" i="30"/>
  <c r="J83" i="30"/>
  <c r="CE82" i="30"/>
  <c r="Z82" i="30"/>
  <c r="BS82" i="30"/>
  <c r="N82" i="30"/>
  <c r="CF8" i="30"/>
  <c r="AA8" i="30"/>
  <c r="CB8" i="30"/>
  <c r="W10" i="30" s="1"/>
  <c r="BC10" i="30" s="1"/>
  <c r="CB10" i="30" s="1"/>
  <c r="W8" i="30"/>
  <c r="BX8" i="30"/>
  <c r="S10" i="30" s="1"/>
  <c r="AY10" i="30" s="1"/>
  <c r="BX10" i="30" s="1"/>
  <c r="S8" i="30"/>
  <c r="BT8" i="30"/>
  <c r="O10" i="30" s="1"/>
  <c r="AU10" i="30" s="1"/>
  <c r="BT10" i="30" s="1"/>
  <c r="O8" i="30"/>
  <c r="BP8" i="30"/>
  <c r="K8" i="30"/>
  <c r="BL8" i="30"/>
  <c r="G10" i="30" s="1"/>
  <c r="AM10" i="30" s="1"/>
  <c r="BL10" i="30" s="1"/>
  <c r="G8" i="30"/>
  <c r="M12" i="30"/>
  <c r="BP53" i="30"/>
  <c r="K53" i="30"/>
  <c r="O53" i="30"/>
  <c r="BX53" i="30"/>
  <c r="S53" i="30"/>
  <c r="W53" i="30"/>
  <c r="CF53" i="30"/>
  <c r="AA53" i="30"/>
  <c r="J54" i="30"/>
  <c r="BS54" i="30"/>
  <c r="N54" i="30"/>
  <c r="S54" i="30"/>
  <c r="CB54" i="30"/>
  <c r="W54" i="30"/>
  <c r="AA54" i="30"/>
  <c r="BJ68" i="30"/>
  <c r="E68" i="30"/>
  <c r="BR68" i="30"/>
  <c r="M68" i="30"/>
  <c r="BZ68" i="30"/>
  <c r="U68" i="30"/>
  <c r="BJ69" i="30"/>
  <c r="E69" i="30"/>
  <c r="BR69" i="30"/>
  <c r="M69" i="30"/>
  <c r="CA69" i="30"/>
  <c r="V69" i="30"/>
  <c r="CF96" i="30"/>
  <c r="AA96" i="30"/>
  <c r="CB96" i="30"/>
  <c r="W96" i="30"/>
  <c r="BX96" i="30"/>
  <c r="S96" i="30"/>
  <c r="BS96" i="30"/>
  <c r="N96" i="30"/>
  <c r="BO96" i="30"/>
  <c r="J96" i="30"/>
  <c r="BK96" i="30"/>
  <c r="F96" i="30"/>
  <c r="CE95" i="30"/>
  <c r="Z95" i="30"/>
  <c r="CA95" i="30"/>
  <c r="V95" i="30"/>
  <c r="BW95" i="30"/>
  <c r="R95" i="30"/>
  <c r="BS95" i="30"/>
  <c r="N95" i="30"/>
  <c r="BO95" i="30"/>
  <c r="J95" i="30"/>
  <c r="BK95" i="30"/>
  <c r="F95" i="30"/>
  <c r="CE83" i="30"/>
  <c r="Z83" i="30"/>
  <c r="CA83" i="30"/>
  <c r="V83" i="30"/>
  <c r="BW83" i="30"/>
  <c r="R83" i="30"/>
  <c r="BR83" i="30"/>
  <c r="M83" i="30"/>
  <c r="BN83" i="30"/>
  <c r="I83" i="30"/>
  <c r="BJ83" i="30"/>
  <c r="E83" i="30"/>
  <c r="CD82" i="30"/>
  <c r="Y82" i="30"/>
  <c r="BZ82" i="30"/>
  <c r="U82" i="30"/>
  <c r="BV82" i="30"/>
  <c r="Q82" i="30"/>
  <c r="BR82" i="30"/>
  <c r="M82" i="30"/>
  <c r="BN82" i="30"/>
  <c r="I82" i="30"/>
  <c r="BJ82" i="30"/>
  <c r="E82" i="30"/>
  <c r="CE8" i="30"/>
  <c r="Z10" i="30" s="1"/>
  <c r="BF10" i="30" s="1"/>
  <c r="CE10" i="30" s="1"/>
  <c r="Z8" i="30"/>
  <c r="CA8" i="30"/>
  <c r="V8" i="30"/>
  <c r="BW8" i="30"/>
  <c r="R8" i="30"/>
  <c r="BS8" i="30"/>
  <c r="N8" i="30"/>
  <c r="BO8" i="30"/>
  <c r="J8" i="30"/>
  <c r="BK8" i="30"/>
  <c r="F8" i="30"/>
  <c r="AF55" i="30"/>
  <c r="AC59" i="30"/>
  <c r="BK68" i="30"/>
  <c r="F68" i="30"/>
  <c r="BO68" i="30"/>
  <c r="J68" i="30"/>
  <c r="BS68" i="30"/>
  <c r="N68" i="30"/>
  <c r="BW68" i="30"/>
  <c r="R68" i="30"/>
  <c r="CA68" i="30"/>
  <c r="V68" i="30"/>
  <c r="CE68" i="30"/>
  <c r="Z68" i="30"/>
  <c r="BK69" i="30"/>
  <c r="F69" i="30"/>
  <c r="BO69" i="30"/>
  <c r="J69" i="30"/>
  <c r="BS69" i="30"/>
  <c r="N69" i="30"/>
  <c r="BX69" i="30"/>
  <c r="S69" i="30"/>
  <c r="CB69" i="30"/>
  <c r="W69" i="30"/>
  <c r="CF69" i="30"/>
  <c r="AA69" i="30"/>
  <c r="CE96" i="30"/>
  <c r="Z96" i="30"/>
  <c r="CA96" i="30"/>
  <c r="V96" i="30"/>
  <c r="BW96" i="30"/>
  <c r="R96" i="30"/>
  <c r="BR96" i="30"/>
  <c r="M96" i="30"/>
  <c r="BN96" i="30"/>
  <c r="I96" i="30"/>
  <c r="BJ96" i="30"/>
  <c r="E96" i="30"/>
  <c r="AD96" i="30"/>
  <c r="CD95" i="30"/>
  <c r="Y95" i="30"/>
  <c r="BZ95" i="30"/>
  <c r="U95" i="30"/>
  <c r="BV95" i="30"/>
  <c r="Q95" i="30"/>
  <c r="BR95" i="30"/>
  <c r="M95" i="30"/>
  <c r="BN95" i="30"/>
  <c r="I95" i="30"/>
  <c r="BJ95" i="30"/>
  <c r="E95" i="30"/>
  <c r="AD95" i="30"/>
  <c r="AC91" i="30"/>
  <c r="AC90" i="30"/>
  <c r="AC89" i="30"/>
  <c r="AC88" i="30"/>
  <c r="AC87" i="30"/>
  <c r="AC86" i="30"/>
  <c r="AC85" i="30"/>
  <c r="AC84" i="30"/>
  <c r="AE84" i="30"/>
  <c r="AF84" i="30"/>
  <c r="AD84" i="30"/>
  <c r="CD83" i="30"/>
  <c r="Y83" i="30"/>
  <c r="BZ83" i="30"/>
  <c r="U83" i="30"/>
  <c r="BU83" i="30"/>
  <c r="P83" i="30"/>
  <c r="BQ83" i="30"/>
  <c r="L83" i="30"/>
  <c r="BM83" i="30"/>
  <c r="H83" i="30"/>
  <c r="CG82" i="30"/>
  <c r="AB82" i="30"/>
  <c r="CC82" i="30"/>
  <c r="X82" i="30"/>
  <c r="BY82" i="30"/>
  <c r="T82" i="30"/>
  <c r="BU82" i="30"/>
  <c r="P82" i="30"/>
  <c r="BQ82" i="30"/>
  <c r="L82" i="30"/>
  <c r="BM82" i="30"/>
  <c r="H82" i="30"/>
  <c r="CD8" i="30"/>
  <c r="Y10" i="30" s="1"/>
  <c r="BE10" i="30" s="1"/>
  <c r="CD10" i="30" s="1"/>
  <c r="Y8" i="30"/>
  <c r="BZ8" i="30"/>
  <c r="U8" i="30"/>
  <c r="BV8" i="30"/>
  <c r="Q8" i="30"/>
  <c r="BR8" i="30"/>
  <c r="M8" i="30"/>
  <c r="BN8" i="30"/>
  <c r="I8" i="30"/>
  <c r="AC57" i="30"/>
  <c r="AE55" i="30"/>
  <c r="BM12" i="30"/>
  <c r="H12" i="30"/>
  <c r="BQ12" i="30"/>
  <c r="L14" i="30" s="1"/>
  <c r="AR14" i="30" s="1"/>
  <c r="BQ14" i="30" s="1"/>
  <c r="L12" i="30"/>
  <c r="BU12" i="30"/>
  <c r="P12" i="30"/>
  <c r="BZ12" i="30"/>
  <c r="U12" i="30"/>
  <c r="CD12" i="30"/>
  <c r="Y12" i="30"/>
  <c r="N53" i="30"/>
  <c r="Z53" i="30"/>
  <c r="M54" i="30"/>
  <c r="V54" i="30"/>
  <c r="BU68" i="30"/>
  <c r="P68" i="30"/>
  <c r="CG96" i="30"/>
  <c r="AB96" i="30"/>
  <c r="CC96" i="30"/>
  <c r="X96" i="30"/>
  <c r="BY96" i="30"/>
  <c r="T96" i="30"/>
  <c r="BT96" i="30"/>
  <c r="O96" i="30"/>
  <c r="BP96" i="30"/>
  <c r="K96" i="30"/>
  <c r="BL96" i="30"/>
  <c r="G96" i="30"/>
  <c r="CF95" i="30"/>
  <c r="AA95" i="30"/>
  <c r="CB95" i="30"/>
  <c r="W95" i="30"/>
  <c r="BX95" i="30"/>
  <c r="S95" i="30"/>
  <c r="BT95" i="30"/>
  <c r="O95" i="30"/>
  <c r="BP95" i="30"/>
  <c r="K95" i="30"/>
  <c r="BL95" i="30"/>
  <c r="G95" i="30"/>
  <c r="CB83" i="30"/>
  <c r="W83" i="30"/>
  <c r="BS83" i="30"/>
  <c r="N83" i="30"/>
  <c r="BK83" i="30"/>
  <c r="F83" i="30"/>
  <c r="CA82" i="30"/>
  <c r="V82" i="30"/>
  <c r="BW82" i="30"/>
  <c r="R82" i="30"/>
  <c r="BO82" i="30"/>
  <c r="J82" i="30"/>
  <c r="BK82" i="30"/>
  <c r="F82" i="30"/>
  <c r="AC62" i="30"/>
  <c r="BJ12" i="30"/>
  <c r="E12" i="30"/>
  <c r="BN12" i="30"/>
  <c r="I12" i="30"/>
  <c r="BW12" i="30"/>
  <c r="R12" i="30"/>
  <c r="CA12" i="30"/>
  <c r="V12" i="30"/>
  <c r="CE12" i="30"/>
  <c r="Z12" i="30"/>
  <c r="BK12" i="30"/>
  <c r="F12" i="30"/>
  <c r="BO12" i="30"/>
  <c r="J12" i="30"/>
  <c r="BS12" i="30"/>
  <c r="N12" i="30"/>
  <c r="BX12" i="30"/>
  <c r="S12" i="30"/>
  <c r="CB12" i="30"/>
  <c r="W12" i="30"/>
  <c r="CF12" i="30"/>
  <c r="AA12" i="30"/>
  <c r="BM53" i="30"/>
  <c r="H53" i="30"/>
  <c r="BQ53" i="30"/>
  <c r="L53" i="30"/>
  <c r="BU53" i="30"/>
  <c r="P53" i="30"/>
  <c r="BY53" i="30"/>
  <c r="T53" i="30"/>
  <c r="CC53" i="30"/>
  <c r="X53" i="30"/>
  <c r="CG53" i="30"/>
  <c r="AB53" i="30"/>
  <c r="BP54" i="30"/>
  <c r="K54" i="30"/>
  <c r="BT54" i="30"/>
  <c r="O54" i="30"/>
  <c r="BY54" i="30"/>
  <c r="T54" i="30"/>
  <c r="CC54" i="30"/>
  <c r="X54" i="30"/>
  <c r="CG54" i="30"/>
  <c r="AB54" i="30"/>
  <c r="BL12" i="30"/>
  <c r="BT12" i="30"/>
  <c r="CC12" i="30"/>
  <c r="BN53" i="30"/>
  <c r="I53" i="30"/>
  <c r="BR53" i="30"/>
  <c r="M53" i="30"/>
  <c r="BV53" i="30"/>
  <c r="Q53" i="30"/>
  <c r="BZ53" i="30"/>
  <c r="U53" i="30"/>
  <c r="CD53" i="30"/>
  <c r="Y53" i="30"/>
  <c r="BM54" i="30"/>
  <c r="H54" i="30"/>
  <c r="BQ54" i="30"/>
  <c r="L54" i="30"/>
  <c r="BU54" i="30"/>
  <c r="P54" i="30"/>
  <c r="BZ54" i="30"/>
  <c r="U54" i="30"/>
  <c r="CD54" i="30"/>
  <c r="Y54" i="30"/>
  <c r="BL68" i="30"/>
  <c r="G68" i="30"/>
  <c r="BP68" i="30"/>
  <c r="K68" i="30"/>
  <c r="BT68" i="30"/>
  <c r="O68" i="30"/>
  <c r="BX68" i="30"/>
  <c r="S68" i="30"/>
  <c r="CB68" i="30"/>
  <c r="W68" i="30"/>
  <c r="CF68" i="30"/>
  <c r="AA68" i="30"/>
  <c r="BL69" i="30"/>
  <c r="G69" i="30"/>
  <c r="BP69" i="30"/>
  <c r="K69" i="30"/>
  <c r="BT69" i="30"/>
  <c r="O69" i="30"/>
  <c r="BY69" i="30"/>
  <c r="T69" i="30"/>
  <c r="CC69" i="30"/>
  <c r="X69" i="30"/>
  <c r="CG69" i="30"/>
  <c r="AB69" i="30"/>
  <c r="AC79" i="30"/>
  <c r="AC104" i="30"/>
  <c r="AC103" i="30"/>
  <c r="AC102" i="30"/>
  <c r="AC101" i="30"/>
  <c r="AC100" i="30"/>
  <c r="AC99" i="30"/>
  <c r="AC98" i="30"/>
  <c r="AC97" i="30"/>
  <c r="AF97" i="30"/>
  <c r="AD97" i="30"/>
  <c r="AE97" i="30"/>
  <c r="CD96" i="30"/>
  <c r="Y96" i="30"/>
  <c r="BZ96" i="30"/>
  <c r="U96" i="30"/>
  <c r="BU96" i="30"/>
  <c r="P96" i="30"/>
  <c r="BQ96" i="30"/>
  <c r="L96" i="30"/>
  <c r="BM96" i="30"/>
  <c r="H96" i="30"/>
  <c r="CG95" i="30"/>
  <c r="AB95" i="30"/>
  <c r="CC95" i="30"/>
  <c r="X95" i="30"/>
  <c r="BY95" i="30"/>
  <c r="T95" i="30"/>
  <c r="BU95" i="30"/>
  <c r="P95" i="30"/>
  <c r="BQ95" i="30"/>
  <c r="L95" i="30"/>
  <c r="BM95" i="30"/>
  <c r="H95" i="30"/>
  <c r="AC92" i="30"/>
  <c r="CG83" i="30"/>
  <c r="AB83" i="30"/>
  <c r="CC83" i="30"/>
  <c r="X83" i="30"/>
  <c r="BY83" i="30"/>
  <c r="T83" i="30"/>
  <c r="BT83" i="30"/>
  <c r="O83" i="30"/>
  <c r="BP83" i="30"/>
  <c r="K83" i="30"/>
  <c r="BL83" i="30"/>
  <c r="G83" i="30"/>
  <c r="CF82" i="30"/>
  <c r="AA82" i="30"/>
  <c r="CB82" i="30"/>
  <c r="W82" i="30"/>
  <c r="BX82" i="30"/>
  <c r="S82" i="30"/>
  <c r="BT82" i="30"/>
  <c r="O82" i="30"/>
  <c r="BP82" i="30"/>
  <c r="K82" i="30"/>
  <c r="BL82" i="30"/>
  <c r="G82" i="30"/>
  <c r="CG8" i="30"/>
  <c r="AB8" i="30"/>
  <c r="CC8" i="30"/>
  <c r="X8" i="30"/>
  <c r="BY8" i="30"/>
  <c r="T8" i="30"/>
  <c r="BU8" i="30"/>
  <c r="P8" i="30"/>
  <c r="BQ8" i="30"/>
  <c r="L10" i="30" s="1"/>
  <c r="AR10" i="30" s="1"/>
  <c r="BQ10" i="30" s="1"/>
  <c r="L8" i="30"/>
  <c r="BM8" i="30"/>
  <c r="H8" i="30"/>
  <c r="AC58" i="30"/>
  <c r="AC60" i="30"/>
  <c r="AD52" i="30"/>
  <c r="AD79" i="30"/>
  <c r="AE79" i="30"/>
  <c r="H79" i="30"/>
  <c r="AE104" i="30"/>
  <c r="E104" i="30"/>
  <c r="AD104" i="30"/>
  <c r="AE103" i="30"/>
  <c r="E103" i="30"/>
  <c r="AD103" i="30"/>
  <c r="AD102" i="30"/>
  <c r="E102" i="30"/>
  <c r="AE102" i="30"/>
  <c r="E100" i="30"/>
  <c r="AD100" i="30"/>
  <c r="AE100" i="30"/>
  <c r="AD98" i="30"/>
  <c r="E98" i="30"/>
  <c r="AE98" i="30"/>
  <c r="AE92" i="30"/>
  <c r="AD92" i="30"/>
  <c r="H92" i="30"/>
  <c r="AD57" i="30"/>
  <c r="AD60" i="30"/>
  <c r="AE50" i="30"/>
  <c r="AD54" i="30"/>
  <c r="AD94" i="30"/>
  <c r="AE94" i="30"/>
  <c r="E94" i="30"/>
  <c r="AE91" i="30"/>
  <c r="E91" i="30"/>
  <c r="AD91" i="30"/>
  <c r="AE90" i="30"/>
  <c r="E90" i="30"/>
  <c r="AD90" i="30"/>
  <c r="AD89" i="30"/>
  <c r="E89" i="30"/>
  <c r="AE89" i="30"/>
  <c r="E88" i="30"/>
  <c r="AD88" i="30"/>
  <c r="AE88" i="30"/>
  <c r="E87" i="30"/>
  <c r="AE87" i="30"/>
  <c r="AD87" i="30"/>
  <c r="AE86" i="30"/>
  <c r="AD86" i="30"/>
  <c r="E86" i="30"/>
  <c r="AE85" i="30"/>
  <c r="AD85" i="30"/>
  <c r="AF85" i="30"/>
  <c r="E85" i="30"/>
  <c r="E84" i="30"/>
  <c r="AF8" i="30"/>
  <c r="AD8" i="30"/>
  <c r="AE59" i="30"/>
  <c r="AF60" i="30"/>
  <c r="AD56" i="30"/>
  <c r="AF57" i="30"/>
  <c r="AE61" i="30"/>
  <c r="AD59" i="30"/>
  <c r="AF59" i="30"/>
  <c r="AE62" i="30"/>
  <c r="AE64" i="30"/>
  <c r="AD64" i="30"/>
  <c r="AF64" i="30"/>
  <c r="E70" i="30"/>
  <c r="AD71" i="30"/>
  <c r="E71" i="30"/>
  <c r="AE71" i="30"/>
  <c r="AE72" i="30"/>
  <c r="AD72" i="30"/>
  <c r="E72" i="30"/>
  <c r="E73" i="30"/>
  <c r="AD73" i="30"/>
  <c r="AE73" i="30"/>
  <c r="E74" i="30"/>
  <c r="AE74" i="30"/>
  <c r="AD74" i="30"/>
  <c r="AD75" i="30"/>
  <c r="E75" i="30"/>
  <c r="AE75" i="30"/>
  <c r="AE76" i="30"/>
  <c r="E76" i="30"/>
  <c r="AD76" i="30"/>
  <c r="AE77" i="30"/>
  <c r="E77" i="30"/>
  <c r="AD77" i="30"/>
  <c r="E78" i="30"/>
  <c r="AE78" i="30"/>
  <c r="AD78" i="30"/>
  <c r="H105" i="30"/>
  <c r="AE105" i="30"/>
  <c r="AD105" i="30"/>
  <c r="AF53" i="30"/>
  <c r="AF63" i="30"/>
  <c r="H39" i="30"/>
  <c r="H55" i="30"/>
  <c r="H63" i="30"/>
  <c r="AD63" i="30"/>
  <c r="E101" i="30"/>
  <c r="AD101" i="30"/>
  <c r="AE101" i="30"/>
  <c r="AE99" i="30"/>
  <c r="AD99" i="30"/>
  <c r="E99" i="30"/>
  <c r="E97" i="30"/>
  <c r="AE63" i="30"/>
  <c r="AE60" i="30"/>
  <c r="AF52" i="30"/>
  <c r="AF58" i="30"/>
  <c r="AD62" i="30"/>
  <c r="E16" i="30"/>
  <c r="E20" i="30"/>
  <c r="E24" i="30"/>
  <c r="AD24" i="30"/>
  <c r="AE24" i="30"/>
  <c r="E28" i="30"/>
  <c r="AE31" i="30"/>
  <c r="E31" i="30"/>
  <c r="AD31" i="30"/>
  <c r="AE32" i="30"/>
  <c r="E32" i="30"/>
  <c r="AF32" i="30"/>
  <c r="E33" i="30"/>
  <c r="AD33" i="30"/>
  <c r="AF33" i="30"/>
  <c r="E34" i="30"/>
  <c r="AD34" i="30"/>
  <c r="E39" i="30"/>
  <c r="H50" i="30"/>
  <c r="AF50" i="30"/>
  <c r="AG50" i="30" s="1"/>
  <c r="H56" i="30"/>
  <c r="AF56" i="30"/>
  <c r="AE4" i="30"/>
  <c r="AD4" i="30"/>
  <c r="E4" i="30"/>
  <c r="AE6" i="30"/>
  <c r="E6" i="30"/>
  <c r="AD6" i="30"/>
  <c r="AD12" i="30"/>
  <c r="AF12" i="30"/>
  <c r="H52" i="30"/>
  <c r="AE52" i="30"/>
  <c r="H61" i="30"/>
  <c r="AF61" i="30"/>
  <c r="AD65" i="30"/>
  <c r="E65" i="30"/>
  <c r="AE65" i="30"/>
  <c r="AD67" i="30"/>
  <c r="AE67" i="30"/>
  <c r="E67" i="30"/>
  <c r="AD68" i="30"/>
  <c r="AD69" i="30"/>
  <c r="AD83" i="30"/>
  <c r="AF83" i="30"/>
  <c r="AD82" i="30"/>
  <c r="AF82" i="30"/>
  <c r="AE81" i="30"/>
  <c r="AF81" i="30"/>
  <c r="E81" i="30"/>
  <c r="AD81" i="30"/>
  <c r="AD53" i="30"/>
  <c r="AD61" i="30"/>
  <c r="AE56" i="30"/>
  <c r="AE57" i="30"/>
  <c r="AD50" i="30"/>
  <c r="AF54" i="30"/>
  <c r="AD58" i="30"/>
  <c r="AE58" i="30"/>
  <c r="AF62" i="30"/>
  <c r="AF74" i="30"/>
  <c r="AF69" i="30"/>
  <c r="AF73" i="30"/>
  <c r="AF76" i="30"/>
  <c r="AF77" i="30"/>
  <c r="AF91" i="30"/>
  <c r="AF105" i="30"/>
  <c r="AF101" i="30"/>
  <c r="AF88" i="30"/>
  <c r="AF100" i="30"/>
  <c r="AF95" i="30"/>
  <c r="AF86" i="30"/>
  <c r="AF67" i="30"/>
  <c r="AF78" i="30"/>
  <c r="AF92" i="30"/>
  <c r="AF102" i="30"/>
  <c r="AF98" i="30"/>
  <c r="AF94" i="30"/>
  <c r="AF87" i="30"/>
  <c r="AF90" i="30"/>
  <c r="AF72" i="30"/>
  <c r="AF71" i="30"/>
  <c r="AF65" i="30"/>
  <c r="AF79" i="30"/>
  <c r="AF75" i="30"/>
  <c r="AF99" i="30"/>
  <c r="AF89" i="30"/>
  <c r="AF104" i="30"/>
  <c r="AF24" i="30"/>
  <c r="AF6" i="30"/>
  <c r="AF103" i="30"/>
  <c r="AF96" i="30"/>
  <c r="AF4" i="30"/>
  <c r="AG4" i="30" s="1"/>
  <c r="AH4" i="30" s="1"/>
  <c r="AI4" i="30" s="1"/>
  <c r="AC4" i="30" s="1"/>
  <c r="E14" i="30"/>
  <c r="AK14" i="30" s="1"/>
  <c r="BJ14" i="30" s="1"/>
  <c r="CO83" i="30"/>
  <c r="CO39" i="30" l="1"/>
  <c r="CD36" i="30"/>
  <c r="Y36" i="30"/>
  <c r="BZ39" i="30"/>
  <c r="U39" i="30"/>
  <c r="BV36" i="30"/>
  <c r="Q36" i="30"/>
  <c r="BN36" i="30"/>
  <c r="I36" i="30"/>
  <c r="M35" i="30"/>
  <c r="BR35" i="30"/>
  <c r="Y35" i="30"/>
  <c r="CD35" i="30"/>
  <c r="I9" i="30"/>
  <c r="BN9" i="30"/>
  <c r="I10" i="30" s="1"/>
  <c r="AO10" i="30" s="1"/>
  <c r="BN10" i="30" s="1"/>
  <c r="BR9" i="30"/>
  <c r="M10" i="30" s="1"/>
  <c r="AS10" i="30" s="1"/>
  <c r="BR10" i="30" s="1"/>
  <c r="M9" i="30"/>
  <c r="BZ9" i="30"/>
  <c r="U9" i="30"/>
  <c r="BT13" i="30"/>
  <c r="O13" i="30"/>
  <c r="BX13" i="30"/>
  <c r="S13" i="30"/>
  <c r="CF13" i="30"/>
  <c r="AA13" i="30"/>
  <c r="BZ23" i="30"/>
  <c r="U23" i="30"/>
  <c r="U25" i="30"/>
  <c r="BZ25" i="30"/>
  <c r="BS25" i="30"/>
  <c r="N25" i="30"/>
  <c r="AB12" i="30"/>
  <c r="K12" i="30"/>
  <c r="Y39" i="30"/>
  <c r="CG20" i="30"/>
  <c r="BU20" i="30"/>
  <c r="BY16" i="30"/>
  <c r="AF39" i="30"/>
  <c r="BL28" i="30"/>
  <c r="G28" i="30"/>
  <c r="BO28" i="30"/>
  <c r="J28" i="30"/>
  <c r="BS39" i="30"/>
  <c r="CI39" i="30" s="1"/>
  <c r="N39" i="30"/>
  <c r="E11" i="30"/>
  <c r="Y9" i="30"/>
  <c r="F7" i="30"/>
  <c r="BK7" i="30"/>
  <c r="J7" i="30"/>
  <c r="BO7" i="30"/>
  <c r="N7" i="30"/>
  <c r="BS7" i="30"/>
  <c r="Q7" i="30"/>
  <c r="BV7" i="30"/>
  <c r="BY7" i="30"/>
  <c r="T10" i="30" s="1"/>
  <c r="AZ10" i="30" s="1"/>
  <c r="BY10" i="30" s="1"/>
  <c r="T7" i="30"/>
  <c r="L11" i="30"/>
  <c r="BT11" i="30"/>
  <c r="BW11" i="30"/>
  <c r="R11" i="30"/>
  <c r="U11" i="30"/>
  <c r="BZ11" i="30"/>
  <c r="G19" i="30"/>
  <c r="BL19" i="30"/>
  <c r="K19" i="30"/>
  <c r="BP19" i="30"/>
  <c r="AA19" i="30"/>
  <c r="CF19" i="30"/>
  <c r="G27" i="30"/>
  <c r="BL27" i="30"/>
  <c r="Z27" i="30"/>
  <c r="CE27" i="30"/>
  <c r="BX23" i="30"/>
  <c r="S23" i="30"/>
  <c r="O14" i="30"/>
  <c r="AU14" i="30" s="1"/>
  <c r="BT14" i="30" s="1"/>
  <c r="Q10" i="30"/>
  <c r="AW10" i="30" s="1"/>
  <c r="BV10" i="30" s="1"/>
  <c r="T12" i="30"/>
  <c r="W24" i="30"/>
  <c r="H64" i="30"/>
  <c r="Z54" i="30"/>
  <c r="R54" i="30"/>
  <c r="I54" i="30"/>
  <c r="V53" i="30"/>
  <c r="J53" i="30"/>
  <c r="U10" i="30"/>
  <c r="BA10" i="30" s="1"/>
  <c r="BZ10" i="30" s="1"/>
  <c r="Z69" i="30"/>
  <c r="R69" i="30"/>
  <c r="I69" i="30"/>
  <c r="Y68" i="30"/>
  <c r="Q68" i="30"/>
  <c r="I68" i="30"/>
  <c r="AC31" i="30"/>
  <c r="S24" i="30"/>
  <c r="R39" i="30"/>
  <c r="U28" i="30"/>
  <c r="Q39" i="30"/>
  <c r="AB28" i="30"/>
  <c r="CC20" i="30"/>
  <c r="CG16" i="30"/>
  <c r="AB18" i="30" s="1"/>
  <c r="BH18" i="30" s="1"/>
  <c r="CG18" i="30" s="1"/>
  <c r="BU16" i="30"/>
  <c r="P18" i="30" s="1"/>
  <c r="AV18" i="30" s="1"/>
  <c r="BU18" i="30" s="1"/>
  <c r="BM16" i="30"/>
  <c r="H18" i="30" s="1"/>
  <c r="AN18" i="30" s="1"/>
  <c r="BM18" i="30" s="1"/>
  <c r="AC33" i="30"/>
  <c r="BV24" i="30"/>
  <c r="Q26" i="30" s="1"/>
  <c r="AW26" i="30" s="1"/>
  <c r="BV26" i="30" s="1"/>
  <c r="Q24" i="30"/>
  <c r="CE28" i="30"/>
  <c r="Z28" i="30"/>
  <c r="BT39" i="30"/>
  <c r="O39" i="30"/>
  <c r="Q9" i="30"/>
  <c r="R7" i="30"/>
  <c r="BW7" i="30"/>
  <c r="AB7" i="30"/>
  <c r="CG7" i="30"/>
  <c r="Y11" i="30"/>
  <c r="CD11" i="30"/>
  <c r="Y14" i="30" s="1"/>
  <c r="BE14" i="30" s="1"/>
  <c r="CD14" i="30" s="1"/>
  <c r="BJ15" i="30"/>
  <c r="E18" i="30" s="1"/>
  <c r="AK18" i="30" s="1"/>
  <c r="E15" i="30"/>
  <c r="BY15" i="30"/>
  <c r="T15" i="30"/>
  <c r="G25" i="30"/>
  <c r="BL25" i="30"/>
  <c r="U14" i="30"/>
  <c r="BA14" i="30" s="1"/>
  <c r="BZ14" i="30" s="1"/>
  <c r="BT24" i="30"/>
  <c r="CK24" i="30" s="1"/>
  <c r="O24" i="30"/>
  <c r="AB10" i="30"/>
  <c r="BH10" i="30" s="1"/>
  <c r="CG10" i="30" s="1"/>
  <c r="CL82" i="30"/>
  <c r="CL68" i="30"/>
  <c r="AE34" i="30"/>
  <c r="F10" i="30"/>
  <c r="AL10" i="30" s="1"/>
  <c r="BK10" i="30" s="1"/>
  <c r="K24" i="30"/>
  <c r="N28" i="30"/>
  <c r="Z16" i="30"/>
  <c r="BK16" i="30"/>
  <c r="CK16" i="30" s="1"/>
  <c r="AC16" i="30" s="1"/>
  <c r="J39" i="30"/>
  <c r="U24" i="30"/>
  <c r="M39" i="30"/>
  <c r="AB24" i="30"/>
  <c r="BQ20" i="30"/>
  <c r="CK20" i="30" s="1"/>
  <c r="F26" i="30"/>
  <c r="AL26" i="30" s="1"/>
  <c r="BK26" i="30" s="1"/>
  <c r="CI24" i="30"/>
  <c r="N26" i="30"/>
  <c r="AT26" i="30" s="1"/>
  <c r="BS26" i="30" s="1"/>
  <c r="BW24" i="30"/>
  <c r="R24" i="30"/>
  <c r="AF28" i="30"/>
  <c r="BJ28" i="30"/>
  <c r="CB28" i="30"/>
  <c r="W28" i="30"/>
  <c r="Y17" i="30"/>
  <c r="CD17" i="30"/>
  <c r="L21" i="30"/>
  <c r="BQ21" i="30"/>
  <c r="P21" i="30"/>
  <c r="BU21" i="30"/>
  <c r="T21" i="30"/>
  <c r="BY21" i="30"/>
  <c r="T22" i="30" s="1"/>
  <c r="AZ22" i="30" s="1"/>
  <c r="BY22" i="30" s="1"/>
  <c r="BP25" i="30"/>
  <c r="K26" i="30" s="1"/>
  <c r="AQ26" i="30" s="1"/>
  <c r="BP26" i="30" s="1"/>
  <c r="K25" i="30"/>
  <c r="Z26" i="30"/>
  <c r="BF26" i="30" s="1"/>
  <c r="CE26" i="30" s="1"/>
  <c r="F30" i="30"/>
  <c r="AL30" i="30" s="1"/>
  <c r="BK30" i="30" s="1"/>
  <c r="G53" i="30"/>
  <c r="BL53" i="30"/>
  <c r="AE53" i="30" s="1"/>
  <c r="BU37" i="30"/>
  <c r="CE15" i="30"/>
  <c r="Z18" i="30" s="1"/>
  <c r="BF18" i="30" s="1"/>
  <c r="CE18" i="30" s="1"/>
  <c r="Z15" i="30"/>
  <c r="BS19" i="30"/>
  <c r="N22" i="30" s="1"/>
  <c r="AT22" i="30" s="1"/>
  <c r="BS22" i="30" s="1"/>
  <c r="N19" i="30"/>
  <c r="V19" i="30"/>
  <c r="CA19" i="30"/>
  <c r="V22" i="30" s="1"/>
  <c r="BB22" i="30" s="1"/>
  <c r="CA22" i="30" s="1"/>
  <c r="Z19" i="30"/>
  <c r="CE19" i="30"/>
  <c r="Z22" i="30" s="1"/>
  <c r="BF22" i="30" s="1"/>
  <c r="CE22" i="30" s="1"/>
  <c r="R27" i="30"/>
  <c r="BW27" i="30"/>
  <c r="R30" i="30" s="1"/>
  <c r="AX30" i="30" s="1"/>
  <c r="BW30" i="30" s="1"/>
  <c r="BJ35" i="30"/>
  <c r="E35" i="30"/>
  <c r="I35" i="30"/>
  <c r="BN35" i="30"/>
  <c r="X35" i="30"/>
  <c r="CC35" i="30"/>
  <c r="CC9" i="30"/>
  <c r="X9" i="30"/>
  <c r="Q37" i="30"/>
  <c r="BV37" i="30"/>
  <c r="U37" i="30"/>
  <c r="BZ37" i="30"/>
  <c r="BT25" i="30"/>
  <c r="O25" i="30"/>
  <c r="J29" i="30"/>
  <c r="BO29" i="30"/>
  <c r="Q29" i="30"/>
  <c r="BV29" i="30"/>
  <c r="E37" i="30"/>
  <c r="BJ37" i="30"/>
  <c r="X37" i="30"/>
  <c r="CC37" i="30"/>
  <c r="AB37" i="30"/>
  <c r="CG37" i="30"/>
  <c r="W36" i="30"/>
  <c r="CK83" i="30"/>
  <c r="CL20" i="30"/>
  <c r="CI8" i="30"/>
  <c r="CK82" i="30"/>
  <c r="CI16" i="30"/>
  <c r="CL96" i="30"/>
  <c r="CJ68" i="30"/>
  <c r="CJ54" i="30"/>
  <c r="CK12" i="30"/>
  <c r="CJ82" i="30"/>
  <c r="CJ95" i="30"/>
  <c r="CK68" i="30"/>
  <c r="F36" i="30"/>
  <c r="BR27" i="30"/>
  <c r="P27" i="30"/>
  <c r="BK13" i="30"/>
  <c r="F14" i="30" s="1"/>
  <c r="AL14" i="30" s="1"/>
  <c r="BK14" i="30" s="1"/>
  <c r="F13" i="30"/>
  <c r="BO13" i="30"/>
  <c r="J14" i="30" s="1"/>
  <c r="AP14" i="30" s="1"/>
  <c r="BO14" i="30" s="1"/>
  <c r="J13" i="30"/>
  <c r="N21" i="30"/>
  <c r="Q21" i="30"/>
  <c r="BV21" i="30"/>
  <c r="Q22" i="30" s="1"/>
  <c r="AW22" i="30" s="1"/>
  <c r="BV22" i="30" s="1"/>
  <c r="AB21" i="30"/>
  <c r="CG21" i="30"/>
  <c r="AB22" i="30" s="1"/>
  <c r="BH22" i="30" s="1"/>
  <c r="CG22" i="30" s="1"/>
  <c r="G29" i="30"/>
  <c r="BL29" i="30"/>
  <c r="V29" i="30"/>
  <c r="L37" i="30"/>
  <c r="BQ37" i="30"/>
  <c r="S26" i="30"/>
  <c r="AY26" i="30" s="1"/>
  <c r="BX26" i="30" s="1"/>
  <c r="CC15" i="30"/>
  <c r="X15" i="30"/>
  <c r="BW13" i="30"/>
  <c r="R14" i="30" s="1"/>
  <c r="AX14" i="30" s="1"/>
  <c r="BW14" i="30" s="1"/>
  <c r="R13" i="30"/>
  <c r="K21" i="30"/>
  <c r="BP21" i="30"/>
  <c r="K22" i="30" s="1"/>
  <c r="AQ22" i="30" s="1"/>
  <c r="BP22" i="30" s="1"/>
  <c r="BM29" i="30"/>
  <c r="H29" i="30"/>
  <c r="G30" i="30"/>
  <c r="AM30" i="30" s="1"/>
  <c r="BL30" i="30" s="1"/>
  <c r="E54" i="30"/>
  <c r="Q54" i="30"/>
  <c r="BU11" i="30"/>
  <c r="P14" i="30" s="1"/>
  <c r="AV14" i="30" s="1"/>
  <c r="BU14" i="30" s="1"/>
  <c r="K7" i="30"/>
  <c r="CG11" i="30"/>
  <c r="AB14" i="30" s="1"/>
  <c r="BH14" i="30" s="1"/>
  <c r="CG14" i="30" s="1"/>
  <c r="W9" i="30"/>
  <c r="BU19" i="30"/>
  <c r="P22" i="30" s="1"/>
  <c r="AV22" i="30" s="1"/>
  <c r="BU22" i="30" s="1"/>
  <c r="H15" i="30"/>
  <c r="Z17" i="30"/>
  <c r="S9" i="30"/>
  <c r="BR13" i="30"/>
  <c r="M14" i="30" s="1"/>
  <c r="AS14" i="30" s="1"/>
  <c r="BR14" i="30" s="1"/>
  <c r="L9" i="30"/>
  <c r="S15" i="30"/>
  <c r="BZ19" i="30"/>
  <c r="BO27" i="30"/>
  <c r="CD29" i="30"/>
  <c r="BZ35" i="30"/>
  <c r="BO21" i="30"/>
  <c r="J22" i="30" s="1"/>
  <c r="AP22" i="30" s="1"/>
  <c r="BO22" i="30" s="1"/>
  <c r="BX29" i="30"/>
  <c r="CE29" i="30"/>
  <c r="Z30" i="30" s="1"/>
  <c r="BF30" i="30" s="1"/>
  <c r="CE30" i="30" s="1"/>
  <c r="BN37" i="30"/>
  <c r="X27" i="30"/>
  <c r="CC27" i="30"/>
  <c r="X30" i="30" s="1"/>
  <c r="BD30" i="30" s="1"/>
  <c r="CC30" i="30" s="1"/>
  <c r="G35" i="30"/>
  <c r="BL35" i="30"/>
  <c r="G38" i="30" s="1"/>
  <c r="AM38" i="30" s="1"/>
  <c r="BL38" i="30" s="1"/>
  <c r="BP9" i="30"/>
  <c r="K10" i="30" s="1"/>
  <c r="AQ10" i="30" s="1"/>
  <c r="BP10" i="30" s="1"/>
  <c r="K9" i="30"/>
  <c r="CA9" i="30"/>
  <c r="V10" i="30" s="1"/>
  <c r="BB10" i="30" s="1"/>
  <c r="CA10" i="30" s="1"/>
  <c r="V9" i="30"/>
  <c r="AF21" i="30"/>
  <c r="M29" i="30"/>
  <c r="BR29" i="30"/>
  <c r="P29" i="30"/>
  <c r="BU29" i="30"/>
  <c r="P30" i="30" s="1"/>
  <c r="AV30" i="30" s="1"/>
  <c r="BU30" i="30" s="1"/>
  <c r="Y25" i="30"/>
  <c r="R25" i="30"/>
  <c r="CA23" i="30"/>
  <c r="V26" i="30" s="1"/>
  <c r="BB26" i="30" s="1"/>
  <c r="CA26" i="30" s="1"/>
  <c r="T25" i="30"/>
  <c r="U26" i="30"/>
  <c r="BA26" i="30" s="1"/>
  <c r="BZ26" i="30" s="1"/>
  <c r="H30" i="30"/>
  <c r="AN30" i="30" s="1"/>
  <c r="BM30" i="30" s="1"/>
  <c r="S30" i="30"/>
  <c r="AY30" i="30" s="1"/>
  <c r="BX30" i="30" s="1"/>
  <c r="CB27" i="30"/>
  <c r="W30" i="30" s="1"/>
  <c r="BC30" i="30" s="1"/>
  <c r="CB30" i="30" s="1"/>
  <c r="AD17" i="30"/>
  <c r="BQ27" i="30"/>
  <c r="BT29" i="30"/>
  <c r="BR37" i="30"/>
  <c r="BL15" i="30"/>
  <c r="G18" i="30" s="1"/>
  <c r="AM18" i="30" s="1"/>
  <c r="BL18" i="30" s="1"/>
  <c r="G15" i="30"/>
  <c r="R35" i="30"/>
  <c r="BW35" i="30"/>
  <c r="R38" i="30" s="1"/>
  <c r="AX38" i="30" s="1"/>
  <c r="BW38" i="30" s="1"/>
  <c r="BP17" i="30"/>
  <c r="K18" i="30" s="1"/>
  <c r="AQ18" i="30" s="1"/>
  <c r="BP18" i="30" s="1"/>
  <c r="K17" i="30"/>
  <c r="W21" i="30"/>
  <c r="CB21" i="30"/>
  <c r="Z9" i="30"/>
  <c r="M25" i="30"/>
  <c r="BN23" i="30"/>
  <c r="I26" i="30" s="1"/>
  <c r="AO26" i="30" s="1"/>
  <c r="BN26" i="30" s="1"/>
  <c r="I23" i="30"/>
  <c r="CG25" i="30"/>
  <c r="AB25" i="30"/>
  <c r="CK54" i="30"/>
  <c r="AE12" i="30"/>
  <c r="AE54" i="30"/>
  <c r="CJ20" i="30"/>
  <c r="CO20" i="30"/>
  <c r="CI95" i="30"/>
  <c r="CJ96" i="30"/>
  <c r="CO68" i="30"/>
  <c r="CI20" i="30"/>
  <c r="CL8" i="30"/>
  <c r="CL54" i="30"/>
  <c r="CL95" i="30"/>
  <c r="CL12" i="30"/>
  <c r="CI54" i="30"/>
  <c r="CI53" i="30"/>
  <c r="CO82" i="30"/>
  <c r="CI83" i="30"/>
  <c r="AC83" i="30" s="1"/>
  <c r="AE82" i="30"/>
  <c r="CJ83" i="30"/>
  <c r="CO96" i="30"/>
  <c r="CC7" i="30"/>
  <c r="X10" i="30" s="1"/>
  <c r="BD10" i="30" s="1"/>
  <c r="CC10" i="30" s="1"/>
  <c r="X7" i="30"/>
  <c r="S11" i="30"/>
  <c r="BX11" i="30"/>
  <c r="S14" i="30" s="1"/>
  <c r="AY14" i="30" s="1"/>
  <c r="BX14" i="30" s="1"/>
  <c r="V11" i="30"/>
  <c r="CA11" i="30"/>
  <c r="V14" i="30" s="1"/>
  <c r="BB14" i="30" s="1"/>
  <c r="CA14" i="30" s="1"/>
  <c r="U15" i="30"/>
  <c r="BZ15" i="30"/>
  <c r="M19" i="30"/>
  <c r="BR19" i="30"/>
  <c r="M22" i="30" s="1"/>
  <c r="AS22" i="30" s="1"/>
  <c r="BR22" i="30" s="1"/>
  <c r="BS27" i="30"/>
  <c r="N30" i="30" s="1"/>
  <c r="AT30" i="30" s="1"/>
  <c r="BS30" i="30" s="1"/>
  <c r="N27" i="30"/>
  <c r="Q27" i="30"/>
  <c r="BV27" i="30"/>
  <c r="Q30" i="30" s="1"/>
  <c r="AW30" i="30" s="1"/>
  <c r="BV30" i="30" s="1"/>
  <c r="BK35" i="30"/>
  <c r="F35" i="30"/>
  <c r="BL13" i="30"/>
  <c r="AD13" i="30"/>
  <c r="AF13" i="30"/>
  <c r="BP13" i="30"/>
  <c r="K13" i="30"/>
  <c r="M21" i="30"/>
  <c r="BR21" i="30"/>
  <c r="U29" i="30"/>
  <c r="BZ29" i="30"/>
  <c r="R36" i="30"/>
  <c r="CA36" i="30"/>
  <c r="V36" i="30"/>
  <c r="BM36" i="30"/>
  <c r="H36" i="30"/>
  <c r="E19" i="30"/>
  <c r="AF11" i="30"/>
  <c r="N13" i="30"/>
  <c r="I19" i="30"/>
  <c r="BW15" i="30"/>
  <c r="R15" i="30"/>
  <c r="AA15" i="30"/>
  <c r="CF15" i="30"/>
  <c r="AA18" i="30" s="1"/>
  <c r="BG18" i="30" s="1"/>
  <c r="CF18" i="30" s="1"/>
  <c r="N9" i="30"/>
  <c r="BS9" i="30"/>
  <c r="N10" i="30" s="1"/>
  <c r="AT10" i="30" s="1"/>
  <c r="BS10" i="30" s="1"/>
  <c r="BW9" i="30"/>
  <c r="R10" i="30" s="1"/>
  <c r="AX10" i="30" s="1"/>
  <c r="BW10" i="30" s="1"/>
  <c r="R9" i="30"/>
  <c r="CF9" i="30"/>
  <c r="AA9" i="30"/>
  <c r="CE13" i="30"/>
  <c r="Z14" i="30" s="1"/>
  <c r="BF14" i="30" s="1"/>
  <c r="CE14" i="30" s="1"/>
  <c r="Z13" i="30"/>
  <c r="BV17" i="30"/>
  <c r="Q18" i="30" s="1"/>
  <c r="AW18" i="30" s="1"/>
  <c r="BV18" i="30" s="1"/>
  <c r="Q17" i="30"/>
  <c r="BZ17" i="30"/>
  <c r="U17" i="30"/>
  <c r="CC17" i="30"/>
  <c r="X18" i="30" s="1"/>
  <c r="BD18" i="30" s="1"/>
  <c r="CC18" i="30" s="1"/>
  <c r="X17" i="30"/>
  <c r="G21" i="30"/>
  <c r="BL21" i="30"/>
  <c r="G22" i="30" s="1"/>
  <c r="AM22" i="30" s="1"/>
  <c r="BL22" i="30" s="1"/>
  <c r="AD21" i="30"/>
  <c r="L29" i="30"/>
  <c r="BQ29" i="30"/>
  <c r="L30" i="30" s="1"/>
  <c r="AR30" i="30" s="1"/>
  <c r="BQ30" i="30" s="1"/>
  <c r="AD29" i="30"/>
  <c r="CC36" i="30"/>
  <c r="X38" i="30" s="1"/>
  <c r="BD38" i="30" s="1"/>
  <c r="CC38" i="30" s="1"/>
  <c r="X36" i="30"/>
  <c r="BP11" i="30"/>
  <c r="K14" i="30" s="1"/>
  <c r="AQ14" i="30" s="1"/>
  <c r="BP14" i="30" s="1"/>
  <c r="K11" i="30"/>
  <c r="N11" i="30"/>
  <c r="BS11" i="30"/>
  <c r="N14" i="30" s="1"/>
  <c r="AT14" i="30" s="1"/>
  <c r="BS14" i="30" s="1"/>
  <c r="L15" i="30"/>
  <c r="BQ15" i="30"/>
  <c r="L18" i="30" s="1"/>
  <c r="AR18" i="30" s="1"/>
  <c r="BQ18" i="30" s="1"/>
  <c r="Y15" i="30"/>
  <c r="CD15" i="30"/>
  <c r="Y18" i="30" s="1"/>
  <c r="BE18" i="30" s="1"/>
  <c r="CD18" i="30" s="1"/>
  <c r="BN27" i="30"/>
  <c r="I30" i="30" s="1"/>
  <c r="AO30" i="30" s="1"/>
  <c r="BN30" i="30" s="1"/>
  <c r="I27" i="30"/>
  <c r="V27" i="30"/>
  <c r="CA27" i="30"/>
  <c r="V30" i="30" s="1"/>
  <c r="BB30" i="30" s="1"/>
  <c r="CA30" i="30" s="1"/>
  <c r="CD27" i="30"/>
  <c r="Y30" i="30" s="1"/>
  <c r="BE30" i="30" s="1"/>
  <c r="CD30" i="30" s="1"/>
  <c r="Y27" i="30"/>
  <c r="AB35" i="30"/>
  <c r="CG35" i="30"/>
  <c r="AB38" i="30" s="1"/>
  <c r="BH38" i="30" s="1"/>
  <c r="CG38" i="30" s="1"/>
  <c r="BM9" i="30"/>
  <c r="AD9" i="30"/>
  <c r="H9" i="30"/>
  <c r="CB13" i="30"/>
  <c r="W14" i="30" s="1"/>
  <c r="BC14" i="30" s="1"/>
  <c r="CB14" i="30" s="1"/>
  <c r="W13" i="30"/>
  <c r="CC21" i="30"/>
  <c r="X22" i="30" s="1"/>
  <c r="BD22" i="30" s="1"/>
  <c r="CC22" i="30" s="1"/>
  <c r="X21" i="30"/>
  <c r="AA21" i="30"/>
  <c r="CF21" i="30"/>
  <c r="AA22" i="30" s="1"/>
  <c r="BG22" i="30" s="1"/>
  <c r="CF22" i="30" s="1"/>
  <c r="Z37" i="30"/>
  <c r="CE37" i="30"/>
  <c r="Z38" i="30" s="1"/>
  <c r="BF38" i="30" s="1"/>
  <c r="CE38" i="30" s="1"/>
  <c r="L36" i="30"/>
  <c r="BS36" i="30"/>
  <c r="N36" i="30"/>
  <c r="O15" i="30"/>
  <c r="AD7" i="30"/>
  <c r="G7" i="30"/>
  <c r="AF7" i="30"/>
  <c r="CF7" i="30"/>
  <c r="AA10" i="30" s="1"/>
  <c r="BG10" i="30" s="1"/>
  <c r="CF10" i="30" s="1"/>
  <c r="AA7" i="30"/>
  <c r="BM11" i="30"/>
  <c r="H14" i="30" s="1"/>
  <c r="AN14" i="30" s="1"/>
  <c r="BM14" i="30" s="1"/>
  <c r="AD11" i="30"/>
  <c r="H11" i="30"/>
  <c r="CC11" i="30"/>
  <c r="X14" i="30" s="1"/>
  <c r="BD14" i="30" s="1"/>
  <c r="CC14" i="30" s="1"/>
  <c r="X11" i="30"/>
  <c r="BN15" i="30"/>
  <c r="I18" i="30" s="1"/>
  <c r="AO18" i="30" s="1"/>
  <c r="AF15" i="30"/>
  <c r="I15" i="30"/>
  <c r="AD15" i="30"/>
  <c r="W15" i="30"/>
  <c r="CB15" i="30"/>
  <c r="W18" i="30" s="1"/>
  <c r="BC18" i="30" s="1"/>
  <c r="CB18" i="30" s="1"/>
  <c r="W19" i="30"/>
  <c r="CB19" i="30"/>
  <c r="W22" i="30" s="1"/>
  <c r="BC22" i="30" s="1"/>
  <c r="CB22" i="30" s="1"/>
  <c r="S35" i="30"/>
  <c r="BX35" i="30"/>
  <c r="V35" i="30"/>
  <c r="CA35" i="30"/>
  <c r="V38" i="30" s="1"/>
  <c r="BB38" i="30" s="1"/>
  <c r="CA38" i="30" s="1"/>
  <c r="T13" i="30"/>
  <c r="BY13" i="30"/>
  <c r="T14" i="30" s="1"/>
  <c r="AZ14" i="30" s="1"/>
  <c r="BY14" i="30" s="1"/>
  <c r="BW21" i="30"/>
  <c r="R22" i="30" s="1"/>
  <c r="AX22" i="30" s="1"/>
  <c r="BW22" i="30" s="1"/>
  <c r="R21" i="30"/>
  <c r="U38" i="30"/>
  <c r="BA38" i="30" s="1"/>
  <c r="BZ38" i="30" s="1"/>
  <c r="F38" i="30"/>
  <c r="AL38" i="30" s="1"/>
  <c r="BK38" i="30" s="1"/>
  <c r="Q12" i="30"/>
  <c r="P15" i="30"/>
  <c r="BV35" i="30"/>
  <c r="Q38" i="30" s="1"/>
  <c r="AW38" i="30" s="1"/>
  <c r="BV38" i="30" s="1"/>
  <c r="BQ35" i="30"/>
  <c r="L38" i="30" s="1"/>
  <c r="AR38" i="30" s="1"/>
  <c r="BQ38" i="30" s="1"/>
  <c r="CB35" i="30"/>
  <c r="W38" i="30" s="1"/>
  <c r="BC38" i="30" s="1"/>
  <c r="CB38" i="30" s="1"/>
  <c r="L19" i="30"/>
  <c r="BQ19" i="30"/>
  <c r="L22" i="30" s="1"/>
  <c r="AR22" i="30" s="1"/>
  <c r="BQ22" i="30" s="1"/>
  <c r="BP27" i="30"/>
  <c r="K27" i="30"/>
  <c r="CF27" i="30"/>
  <c r="AA27" i="30"/>
  <c r="U21" i="30"/>
  <c r="BZ21" i="30"/>
  <c r="U22" i="30" s="1"/>
  <c r="BA22" i="30" s="1"/>
  <c r="BZ22" i="30" s="1"/>
  <c r="K29" i="30"/>
  <c r="BP29" i="30"/>
  <c r="O37" i="30"/>
  <c r="BT37" i="30"/>
  <c r="Y37" i="30"/>
  <c r="CD37" i="30"/>
  <c r="Y38" i="30" s="1"/>
  <c r="BE38" i="30" s="1"/>
  <c r="CD38" i="30" s="1"/>
  <c r="CG23" i="30"/>
  <c r="AB26" i="30" s="1"/>
  <c r="BH26" i="30" s="1"/>
  <c r="CG26" i="30" s="1"/>
  <c r="AB23" i="30"/>
  <c r="F54" i="30"/>
  <c r="S38" i="30"/>
  <c r="AY38" i="30" s="1"/>
  <c r="BX38" i="30" s="1"/>
  <c r="CI7" i="30"/>
  <c r="K15" i="30"/>
  <c r="BT27" i="30"/>
  <c r="O30" i="30" s="1"/>
  <c r="AU30" i="30" s="1"/>
  <c r="BT30" i="30" s="1"/>
  <c r="O27" i="30"/>
  <c r="N35" i="30"/>
  <c r="BS35" i="30"/>
  <c r="N38" i="30" s="1"/>
  <c r="AT38" i="30" s="1"/>
  <c r="BS38" i="30" s="1"/>
  <c r="AF9" i="30"/>
  <c r="E9" i="30"/>
  <c r="R17" i="30"/>
  <c r="BW17" i="30"/>
  <c r="BJ21" i="30"/>
  <c r="CI21" i="30" s="1"/>
  <c r="E21" i="30"/>
  <c r="H21" i="30"/>
  <c r="S21" i="30"/>
  <c r="BX21" i="30"/>
  <c r="S22" i="30" s="1"/>
  <c r="AY22" i="30" s="1"/>
  <c r="BX22" i="30" s="1"/>
  <c r="AA29" i="30"/>
  <c r="CF29" i="30"/>
  <c r="T37" i="30"/>
  <c r="BY37" i="30"/>
  <c r="BL23" i="30"/>
  <c r="G26" i="30" s="1"/>
  <c r="AM26" i="30" s="1"/>
  <c r="BL26" i="30" s="1"/>
  <c r="G23" i="30"/>
  <c r="CJ9" i="30"/>
  <c r="AF27" i="30"/>
  <c r="BJ27" i="30"/>
  <c r="BZ27" i="30"/>
  <c r="U30" i="30" s="1"/>
  <c r="BA30" i="30" s="1"/>
  <c r="BZ30" i="30" s="1"/>
  <c r="U27" i="30"/>
  <c r="BM35" i="30"/>
  <c r="H35" i="30"/>
  <c r="BU9" i="30"/>
  <c r="P10" i="30" s="1"/>
  <c r="AV10" i="30" s="1"/>
  <c r="BU10" i="30" s="1"/>
  <c r="P9" i="30"/>
  <c r="BT17" i="30"/>
  <c r="O18" i="30" s="1"/>
  <c r="AU18" i="30" s="1"/>
  <c r="BT18" i="30" s="1"/>
  <c r="O17" i="30"/>
  <c r="BJ29" i="30"/>
  <c r="AF29" i="30"/>
  <c r="K37" i="30"/>
  <c r="BP37" i="30"/>
  <c r="K38" i="30" s="1"/>
  <c r="AQ38" i="30" s="1"/>
  <c r="BP38" i="30" s="1"/>
  <c r="BM25" i="30"/>
  <c r="H25" i="30"/>
  <c r="AF17" i="30"/>
  <c r="AD23" i="30"/>
  <c r="BJ18" i="30"/>
  <c r="CK53" i="30"/>
  <c r="AC53" i="30" s="1"/>
  <c r="CL83" i="30"/>
  <c r="AE83" i="30"/>
  <c r="AE68" i="30"/>
  <c r="CO12" i="30"/>
  <c r="AD93" i="30"/>
  <c r="J93" i="30"/>
  <c r="CI68" i="30"/>
  <c r="AC68" i="30" s="1"/>
  <c r="CJ12" i="30"/>
  <c r="CI82" i="30"/>
  <c r="AC82" i="30" s="1"/>
  <c r="CI12" i="30"/>
  <c r="AC12" i="30" s="1"/>
  <c r="AE16" i="30"/>
  <c r="CO16" i="30"/>
  <c r="AF93" i="30"/>
  <c r="AE93" i="30"/>
  <c r="F93" i="30"/>
  <c r="F66" i="30"/>
  <c r="AE66" i="30"/>
  <c r="BJ36" i="30"/>
  <c r="E38" i="30" s="1"/>
  <c r="AK38" i="30" s="1"/>
  <c r="BJ38" i="30" s="1"/>
  <c r="J36" i="30"/>
  <c r="BO36" i="30"/>
  <c r="AF51" i="30"/>
  <c r="AC51" i="30" s="1"/>
  <c r="BV69" i="30"/>
  <c r="CO69" i="30" s="1"/>
  <c r="Q14" i="30"/>
  <c r="AW14" i="30" s="1"/>
  <c r="BV14" i="30" s="1"/>
  <c r="CO7" i="30"/>
  <c r="AD80" i="30"/>
  <c r="P38" i="30"/>
  <c r="AV38" i="30" s="1"/>
  <c r="BU38" i="30" s="1"/>
  <c r="P36" i="30"/>
  <c r="S36" i="30"/>
  <c r="U36" i="30"/>
  <c r="BY36" i="30"/>
  <c r="T38" i="30" s="1"/>
  <c r="AZ38" i="30" s="1"/>
  <c r="BY38" i="30" s="1"/>
  <c r="BT36" i="30"/>
  <c r="O38" i="30" s="1"/>
  <c r="AU38" i="30" s="1"/>
  <c r="BT38" i="30" s="1"/>
  <c r="CL7" i="30"/>
  <c r="I38" i="30"/>
  <c r="AO38" i="30" s="1"/>
  <c r="BN38" i="30" s="1"/>
  <c r="AE9" i="30"/>
  <c r="CK13" i="30"/>
  <c r="CO13" i="30"/>
  <c r="BR36" i="30"/>
  <c r="M38" i="30" s="1"/>
  <c r="AS38" i="30" s="1"/>
  <c r="BR38" i="30" s="1"/>
  <c r="M36" i="30"/>
  <c r="J51" i="30"/>
  <c r="AE51" i="30"/>
  <c r="CK21" i="30"/>
  <c r="AE21" i="30"/>
  <c r="CI29" i="30"/>
  <c r="AE29" i="30"/>
  <c r="CO29" i="30"/>
  <c r="CL9" i="30"/>
  <c r="CF11" i="30"/>
  <c r="AA14" i="30" s="1"/>
  <c r="BG14" i="30" s="1"/>
  <c r="CF14" i="30" s="1"/>
  <c r="BN11" i="30"/>
  <c r="CO11" i="30" s="1"/>
  <c r="AD19" i="30"/>
  <c r="G17" i="30"/>
  <c r="BT19" i="30"/>
  <c r="O22" i="30" s="1"/>
  <c r="AU22" i="30" s="1"/>
  <c r="BT22" i="30" s="1"/>
  <c r="G13" i="30"/>
  <c r="CD19" i="30"/>
  <c r="Y22" i="30" s="1"/>
  <c r="BE22" i="30" s="1"/>
  <c r="CD22" i="30" s="1"/>
  <c r="V13" i="30"/>
  <c r="V17" i="30"/>
  <c r="AD37" i="30"/>
  <c r="CO9" i="30"/>
  <c r="AF37" i="30"/>
  <c r="CB23" i="30"/>
  <c r="W26" i="30" s="1"/>
  <c r="BC26" i="30" s="1"/>
  <c r="CB26" i="30" s="1"/>
  <c r="W23" i="30"/>
  <c r="BM23" i="30"/>
  <c r="H23" i="30"/>
  <c r="F9" i="30"/>
  <c r="BQ23" i="30"/>
  <c r="L26" i="30" s="1"/>
  <c r="AR26" i="30" s="1"/>
  <c r="BQ26" i="30" s="1"/>
  <c r="L23" i="30"/>
  <c r="AD25" i="30"/>
  <c r="CJ13" i="30"/>
  <c r="BT23" i="30"/>
  <c r="O26" i="30" s="1"/>
  <c r="AU26" i="30" s="1"/>
  <c r="BT26" i="30" s="1"/>
  <c r="O23" i="30"/>
  <c r="BU25" i="30"/>
  <c r="P26" i="30" s="1"/>
  <c r="AV26" i="30" s="1"/>
  <c r="BU26" i="30" s="1"/>
  <c r="P25" i="30"/>
  <c r="BW23" i="30"/>
  <c r="R26" i="30" s="1"/>
  <c r="AX26" i="30" s="1"/>
  <c r="BW26" i="30" s="1"/>
  <c r="R23" i="30"/>
  <c r="AE23" i="30"/>
  <c r="BY23" i="30"/>
  <c r="T26" i="30" s="1"/>
  <c r="AZ26" i="30" s="1"/>
  <c r="BY26" i="30" s="1"/>
  <c r="T23" i="30"/>
  <c r="AF19" i="30"/>
  <c r="AD27" i="30"/>
  <c r="AC23" i="30"/>
  <c r="AG65" i="30"/>
  <c r="AH65" i="30" s="1"/>
  <c r="AI65" i="30" s="1"/>
  <c r="AH50" i="30"/>
  <c r="AI50" i="30" s="1"/>
  <c r="AC50" i="30" s="1"/>
  <c r="CO53" i="30"/>
  <c r="CL53" i="30"/>
  <c r="J10" i="30"/>
  <c r="AP10" i="30" s="1"/>
  <c r="AE8" i="30"/>
  <c r="CK8" i="30"/>
  <c r="AC8" i="30" s="1"/>
  <c r="CO8" i="30"/>
  <c r="CJ8" i="30"/>
  <c r="AE95" i="30"/>
  <c r="CK95" i="30"/>
  <c r="AC95" i="30" s="1"/>
  <c r="CO95" i="30"/>
  <c r="AE96" i="30"/>
  <c r="CI96" i="30"/>
  <c r="CK96" i="30"/>
  <c r="J5" i="30"/>
  <c r="AF5" i="30"/>
  <c r="AD5" i="30"/>
  <c r="AE5" i="30"/>
  <c r="CO15" i="30"/>
  <c r="CI15" i="30"/>
  <c r="CL15" i="30"/>
  <c r="AE15" i="30"/>
  <c r="CK15" i="30"/>
  <c r="J35" i="30"/>
  <c r="AF35" i="30"/>
  <c r="BO35" i="30"/>
  <c r="AD35" i="30"/>
  <c r="J66" i="30"/>
  <c r="AF66" i="30"/>
  <c r="AD66" i="30"/>
  <c r="AC25" i="30"/>
  <c r="BO25" i="30"/>
  <c r="J26" i="30" s="1"/>
  <c r="AP26" i="30" s="1"/>
  <c r="AF25" i="30"/>
  <c r="J25" i="30"/>
  <c r="AE25" i="30"/>
  <c r="J80" i="30"/>
  <c r="AE80" i="30"/>
  <c r="AF80" i="30"/>
  <c r="AG51" i="30"/>
  <c r="AH51" i="30" s="1"/>
  <c r="AI51" i="30" s="1"/>
  <c r="CI27" i="30"/>
  <c r="CO27" i="30"/>
  <c r="CL27" i="30"/>
  <c r="J30" i="30"/>
  <c r="AP30" i="30" s="1"/>
  <c r="CK27" i="30"/>
  <c r="AE7" i="30"/>
  <c r="CI13" i="30"/>
  <c r="AC13" i="30" s="1"/>
  <c r="AD51" i="30"/>
  <c r="CK7" i="30"/>
  <c r="AC7" i="30" s="1"/>
  <c r="CJ7" i="30"/>
  <c r="CL13" i="30"/>
  <c r="BO37" i="30"/>
  <c r="CK19" i="30" l="1"/>
  <c r="AE17" i="30"/>
  <c r="K30" i="30"/>
  <c r="AQ30" i="30" s="1"/>
  <c r="BP30" i="30" s="1"/>
  <c r="CJ53" i="30"/>
  <c r="CJ16" i="30"/>
  <c r="AE39" i="30"/>
  <c r="AE20" i="30"/>
  <c r="T18" i="30"/>
  <c r="AZ18" i="30" s="1"/>
  <c r="BY18" i="30" s="1"/>
  <c r="CJ39" i="30"/>
  <c r="CL24" i="30"/>
  <c r="CK39" i="30"/>
  <c r="AC39" i="30" s="1"/>
  <c r="CL17" i="30"/>
  <c r="AC20" i="30"/>
  <c r="CL28" i="30"/>
  <c r="CO28" i="30"/>
  <c r="CI28" i="30"/>
  <c r="AC28" i="30" s="1"/>
  <c r="AE28" i="30"/>
  <c r="CK28" i="30"/>
  <c r="CJ28" i="30"/>
  <c r="F18" i="30"/>
  <c r="AL18" i="30" s="1"/>
  <c r="BK18" i="30" s="1"/>
  <c r="CL16" i="30"/>
  <c r="CJ24" i="30"/>
  <c r="CL39" i="30"/>
  <c r="CO19" i="30"/>
  <c r="CL19" i="30"/>
  <c r="M30" i="30"/>
  <c r="AS30" i="30" s="1"/>
  <c r="BR30" i="30" s="1"/>
  <c r="AA30" i="30"/>
  <c r="BG30" i="30" s="1"/>
  <c r="CF30" i="30" s="1"/>
  <c r="AE19" i="30"/>
  <c r="CJ19" i="30"/>
  <c r="AC54" i="30"/>
  <c r="BN18" i="30"/>
  <c r="CK23" i="30"/>
  <c r="AG93" i="30"/>
  <c r="AH93" i="30" s="1"/>
  <c r="AI93" i="30" s="1"/>
  <c r="AC93" i="30"/>
  <c r="AE27" i="30"/>
  <c r="CJ27" i="30"/>
  <c r="E30" i="30"/>
  <c r="AK30" i="30" s="1"/>
  <c r="BJ30" i="30" s="1"/>
  <c r="CJ17" i="30"/>
  <c r="CO21" i="30"/>
  <c r="CJ21" i="30"/>
  <c r="CL21" i="30"/>
  <c r="CI9" i="30"/>
  <c r="CK9" i="30"/>
  <c r="CK17" i="30"/>
  <c r="R18" i="30"/>
  <c r="AX18" i="30" s="1"/>
  <c r="BW18" i="30" s="1"/>
  <c r="AE13" i="30"/>
  <c r="G14" i="30"/>
  <c r="AM14" i="30" s="1"/>
  <c r="BL14" i="30" s="1"/>
  <c r="E22" i="30"/>
  <c r="AK22" i="30" s="1"/>
  <c r="U18" i="30"/>
  <c r="BA18" i="30" s="1"/>
  <c r="BZ18" i="30" s="1"/>
  <c r="CK18" i="30" s="1"/>
  <c r="CI17" i="30"/>
  <c r="CO17" i="30"/>
  <c r="H10" i="30"/>
  <c r="AN10" i="30" s="1"/>
  <c r="BM10" i="30" s="1"/>
  <c r="CJ29" i="30"/>
  <c r="CK29" i="30"/>
  <c r="AC29" i="30" s="1"/>
  <c r="CL29" i="30"/>
  <c r="CJ15" i="30"/>
  <c r="H38" i="30"/>
  <c r="AN38" i="30" s="1"/>
  <c r="BM38" i="30" s="1"/>
  <c r="CL23" i="30"/>
  <c r="CI23" i="30"/>
  <c r="H26" i="30"/>
  <c r="AN26" i="30" s="1"/>
  <c r="BM26" i="30" s="1"/>
  <c r="CL69" i="30"/>
  <c r="CL11" i="30"/>
  <c r="CJ11" i="30"/>
  <c r="I14" i="30"/>
  <c r="AO14" i="30" s="1"/>
  <c r="CK11" i="30"/>
  <c r="AE18" i="30"/>
  <c r="CI11" i="30"/>
  <c r="CI19" i="30"/>
  <c r="AC19" i="30" s="1"/>
  <c r="CJ69" i="30"/>
  <c r="CK69" i="30"/>
  <c r="CK36" i="30"/>
  <c r="AE36" i="30"/>
  <c r="CO36" i="30"/>
  <c r="CI36" i="30"/>
  <c r="CL36" i="30"/>
  <c r="CJ36" i="30"/>
  <c r="AC96" i="30"/>
  <c r="AC21" i="30"/>
  <c r="CJ23" i="30"/>
  <c r="AE11" i="30"/>
  <c r="CI69" i="30"/>
  <c r="AE69" i="30"/>
  <c r="CK25" i="30"/>
  <c r="CL25" i="30"/>
  <c r="CI25" i="30"/>
  <c r="CJ25" i="30"/>
  <c r="AC15" i="30"/>
  <c r="AG5" i="30"/>
  <c r="AH5" i="30" s="1"/>
  <c r="AI5" i="30" s="1"/>
  <c r="AC5" i="30"/>
  <c r="AC27" i="30"/>
  <c r="BO26" i="30"/>
  <c r="AE26" i="30"/>
  <c r="AC26" i="30"/>
  <c r="AF26" i="30"/>
  <c r="CL37" i="30"/>
  <c r="CJ37" i="30"/>
  <c r="AE37" i="30"/>
  <c r="CK37" i="30"/>
  <c r="CO37" i="30"/>
  <c r="CI37" i="30"/>
  <c r="BO30" i="30"/>
  <c r="AF30" i="30"/>
  <c r="AG66" i="30"/>
  <c r="AH66" i="30" s="1"/>
  <c r="AI66" i="30" s="1"/>
  <c r="AC66" i="30"/>
  <c r="CL35" i="30"/>
  <c r="J38" i="30"/>
  <c r="AP38" i="30" s="1"/>
  <c r="CK35" i="30"/>
  <c r="CI35" i="30"/>
  <c r="AE35" i="30"/>
  <c r="CO35" i="30"/>
  <c r="CJ35" i="30"/>
  <c r="AC65" i="30"/>
  <c r="AG80" i="30"/>
  <c r="AH80" i="30" s="1"/>
  <c r="AI80" i="30" s="1"/>
  <c r="AC80" i="30"/>
  <c r="BO10" i="30"/>
  <c r="AF10" i="30"/>
  <c r="AC69" i="30" l="1"/>
  <c r="CL18" i="30"/>
  <c r="AC17" i="30"/>
  <c r="AC9" i="30"/>
  <c r="BJ22" i="30"/>
  <c r="AF22" i="30"/>
  <c r="AF18" i="30"/>
  <c r="AC37" i="30"/>
  <c r="CO18" i="30"/>
  <c r="CJ18" i="30"/>
  <c r="AD18" i="30"/>
  <c r="CI18" i="30"/>
  <c r="AC18" i="30" s="1"/>
  <c r="BN14" i="30"/>
  <c r="AF14" i="30"/>
  <c r="AC36" i="30"/>
  <c r="AC11" i="30"/>
  <c r="AC35" i="30"/>
  <c r="CI26" i="30"/>
  <c r="CL26" i="30"/>
  <c r="CJ26" i="30"/>
  <c r="AD26" i="30"/>
  <c r="CK26" i="30"/>
  <c r="AD10" i="30"/>
  <c r="CI10" i="30"/>
  <c r="CO10" i="30"/>
  <c r="AE10" i="30"/>
  <c r="CL10" i="30"/>
  <c r="CK10" i="30"/>
  <c r="CJ10" i="30"/>
  <c r="BO38" i="30"/>
  <c r="AF38" i="30"/>
  <c r="CK30" i="30"/>
  <c r="CO30" i="30"/>
  <c r="CL30" i="30"/>
  <c r="AE30" i="30"/>
  <c r="CJ30" i="30"/>
  <c r="AD30" i="30"/>
  <c r="CI30" i="30"/>
  <c r="AC30" i="30" l="1"/>
  <c r="CJ22" i="30"/>
  <c r="CK22" i="30"/>
  <c r="CO22" i="30"/>
  <c r="CL22" i="30"/>
  <c r="CI22" i="30"/>
  <c r="AE22" i="30"/>
  <c r="AD22" i="30"/>
  <c r="AE14" i="30"/>
  <c r="CO14" i="30"/>
  <c r="CI14" i="30"/>
  <c r="CK14" i="30"/>
  <c r="CL14" i="30"/>
  <c r="AD14" i="30"/>
  <c r="CJ14" i="30"/>
  <c r="AC10" i="30"/>
  <c r="CJ38" i="30"/>
  <c r="AE38" i="30"/>
  <c r="AD38" i="30"/>
  <c r="CK38" i="30"/>
  <c r="CO38" i="30"/>
  <c r="CI38" i="30"/>
  <c r="CL38" i="30"/>
  <c r="AC22" i="30" l="1"/>
  <c r="AC38" i="30"/>
  <c r="AC14" i="30"/>
</calcChain>
</file>

<file path=xl/sharedStrings.xml><?xml version="1.0" encoding="utf-8"?>
<sst xmlns="http://schemas.openxmlformats.org/spreadsheetml/2006/main" count="8608" uniqueCount="214">
  <si>
    <t>pH</t>
  </si>
  <si>
    <t>BOD</t>
  </si>
  <si>
    <t>SS</t>
  </si>
  <si>
    <t>COD</t>
  </si>
  <si>
    <t>-</t>
  </si>
  <si>
    <t>mg</t>
  </si>
  <si>
    <t>C-BOD</t>
    <phoneticPr fontId="2"/>
  </si>
  <si>
    <t>C-BOD</t>
    <phoneticPr fontId="2"/>
  </si>
  <si>
    <t>C-BOD</t>
    <phoneticPr fontId="2"/>
  </si>
  <si>
    <t>C-BOD</t>
    <phoneticPr fontId="2"/>
  </si>
  <si>
    <t>mg/L</t>
  </si>
  <si>
    <t>C-BOD</t>
    <phoneticPr fontId="2"/>
  </si>
  <si>
    <t>mg/L</t>
    <phoneticPr fontId="2"/>
  </si>
  <si>
    <t>mg/L</t>
    <phoneticPr fontId="2"/>
  </si>
  <si>
    <t>mg</t>
    <phoneticPr fontId="2"/>
  </si>
  <si>
    <t>mg/L</t>
    <phoneticPr fontId="2"/>
  </si>
  <si>
    <t>C-BOD</t>
    <phoneticPr fontId="2"/>
  </si>
  <si>
    <t>mg/L</t>
    <phoneticPr fontId="2"/>
  </si>
  <si>
    <t>mg/L</t>
    <phoneticPr fontId="2"/>
  </si>
  <si>
    <t>mg/L</t>
    <phoneticPr fontId="2"/>
  </si>
  <si>
    <r>
      <t>2</t>
    </r>
    <r>
      <rPr>
        <sz val="10"/>
        <rFont val="ＭＳ Ｐ明朝"/>
        <family val="1"/>
        <charset val="128"/>
      </rPr>
      <t>系</t>
    </r>
    <rPh sb="1" eb="2">
      <t>ケイ</t>
    </rPh>
    <phoneticPr fontId="2"/>
  </si>
  <si>
    <r>
      <rPr>
        <sz val="10"/>
        <rFont val="ＭＳ Ｐ明朝"/>
        <family val="1"/>
        <charset val="128"/>
      </rPr>
      <t>全窒素</t>
    </r>
  </si>
  <si>
    <r>
      <rPr>
        <sz val="10"/>
        <rFont val="ＭＳ Ｐ明朝"/>
        <family val="1"/>
        <charset val="128"/>
      </rPr>
      <t>ｱﾝﾓﾆｱ性窒素</t>
    </r>
  </si>
  <si>
    <r>
      <rPr>
        <sz val="10"/>
        <rFont val="ＭＳ Ｐ明朝"/>
        <family val="1"/>
        <charset val="128"/>
      </rPr>
      <t>その他窒素</t>
    </r>
    <rPh sb="2" eb="3">
      <t>タ</t>
    </rPh>
    <phoneticPr fontId="2"/>
  </si>
  <si>
    <r>
      <rPr>
        <sz val="10"/>
        <rFont val="ＭＳ Ｐ明朝"/>
        <family val="1"/>
        <charset val="128"/>
      </rPr>
      <t>全りん</t>
    </r>
  </si>
  <si>
    <r>
      <rPr>
        <sz val="10"/>
        <rFont val="ＭＳ Ｐ明朝"/>
        <family val="1"/>
        <charset val="128"/>
      </rPr>
      <t>亜硝酸性窒素</t>
    </r>
  </si>
  <si>
    <r>
      <rPr>
        <sz val="10"/>
        <rFont val="ＭＳ Ｐ明朝"/>
        <family val="1"/>
        <charset val="128"/>
      </rPr>
      <t>硝酸性窒素</t>
    </r>
  </si>
  <si>
    <r>
      <rPr>
        <sz val="10"/>
        <rFont val="ＭＳ Ｐ明朝"/>
        <family val="1"/>
        <charset val="128"/>
      </rPr>
      <t>大腸菌群数</t>
    </r>
  </si>
  <si>
    <t>－</t>
  </si>
  <si>
    <r>
      <rPr>
        <sz val="10"/>
        <rFont val="ＭＳ Ｐ明朝"/>
        <family val="1"/>
        <charset val="128"/>
      </rPr>
      <t>単位：</t>
    </r>
    <r>
      <rPr>
        <sz val="10"/>
        <rFont val="Times New Roman"/>
        <family val="1"/>
      </rPr>
      <t>mg/L(</t>
    </r>
    <r>
      <rPr>
        <sz val="10"/>
        <rFont val="ＭＳ Ｐ明朝"/>
        <family val="1"/>
        <charset val="128"/>
      </rPr>
      <t>大腸菌群数は個</t>
    </r>
    <r>
      <rPr>
        <sz val="10"/>
        <rFont val="Times New Roman"/>
        <family val="1"/>
      </rPr>
      <t>/cm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  <rPh sb="0" eb="2">
      <t>タンイ</t>
    </rPh>
    <rPh sb="8" eb="10">
      <t>ダイチョウ</t>
    </rPh>
    <rPh sb="10" eb="11">
      <t>キン</t>
    </rPh>
    <rPh sb="11" eb="12">
      <t>グン</t>
    </rPh>
    <rPh sb="12" eb="13">
      <t>スウ</t>
    </rPh>
    <rPh sb="14" eb="15">
      <t>コ</t>
    </rPh>
    <phoneticPr fontId="2"/>
  </si>
  <si>
    <r>
      <rPr>
        <sz val="10"/>
        <rFont val="ＭＳ Ｐ明朝"/>
        <family val="1"/>
        <charset val="128"/>
      </rPr>
      <t>項目</t>
    </r>
    <rPh sb="0" eb="2">
      <t>コウモク</t>
    </rPh>
    <phoneticPr fontId="2"/>
  </si>
  <si>
    <r>
      <rPr>
        <sz val="10"/>
        <rFont val="ＭＳ Ｐ明朝"/>
        <family val="1"/>
        <charset val="128"/>
      </rPr>
      <t>単位</t>
    </r>
    <rPh sb="0" eb="2">
      <t>タンイ</t>
    </rPh>
    <phoneticPr fontId="2"/>
  </si>
  <si>
    <r>
      <rPr>
        <sz val="10"/>
        <rFont val="ＭＳ Ｐ明朝"/>
        <family val="1"/>
        <charset val="128"/>
      </rPr>
      <t>東灘</t>
    </r>
    <rPh sb="0" eb="2">
      <t>ヒガシナダ</t>
    </rPh>
    <phoneticPr fontId="2"/>
  </si>
  <si>
    <r>
      <rPr>
        <sz val="10"/>
        <rFont val="ＭＳ Ｐ明朝"/>
        <family val="1"/>
        <charset val="128"/>
      </rPr>
      <t>鈴蘭台</t>
    </r>
    <rPh sb="0" eb="3">
      <t>スズランダイ</t>
    </rPh>
    <phoneticPr fontId="2"/>
  </si>
  <si>
    <r>
      <rPr>
        <sz val="10"/>
        <rFont val="ＭＳ Ｐ明朝"/>
        <family val="1"/>
        <charset val="128"/>
      </rPr>
      <t>西部</t>
    </r>
    <rPh sb="0" eb="2">
      <t>セイブ</t>
    </rPh>
    <phoneticPr fontId="2"/>
  </si>
  <si>
    <r>
      <rPr>
        <sz val="10"/>
        <rFont val="ＭＳ Ｐ明朝"/>
        <family val="1"/>
        <charset val="128"/>
      </rPr>
      <t>垂水</t>
    </r>
    <rPh sb="0" eb="2">
      <t>タルミ</t>
    </rPh>
    <phoneticPr fontId="2"/>
  </si>
  <si>
    <r>
      <rPr>
        <sz val="10"/>
        <rFont val="ＭＳ Ｐ明朝"/>
        <family val="1"/>
        <charset val="128"/>
      </rPr>
      <t>玉津</t>
    </r>
    <rPh sb="0" eb="2">
      <t>タマツ</t>
    </rPh>
    <phoneticPr fontId="2"/>
  </si>
  <si>
    <r>
      <rPr>
        <sz val="10"/>
        <rFont val="ＭＳ Ｐ明朝"/>
        <family val="1"/>
        <charset val="128"/>
      </rPr>
      <t>本場</t>
    </r>
    <rPh sb="0" eb="2">
      <t>ホンジョウ</t>
    </rPh>
    <phoneticPr fontId="2"/>
  </si>
  <si>
    <r>
      <rPr>
        <sz val="10"/>
        <rFont val="ＭＳ Ｐ明朝"/>
        <family val="1"/>
        <charset val="128"/>
      </rPr>
      <t>本分系</t>
    </r>
    <rPh sb="0" eb="2">
      <t>ホンブン</t>
    </rPh>
    <rPh sb="2" eb="3">
      <t>ケイ</t>
    </rPh>
    <phoneticPr fontId="2"/>
  </si>
  <si>
    <r>
      <rPr>
        <sz val="10"/>
        <rFont val="ＭＳ Ｐ明朝"/>
        <family val="1"/>
        <charset val="128"/>
      </rPr>
      <t>東系</t>
    </r>
    <rPh sb="0" eb="1">
      <t>ヒガシ</t>
    </rPh>
    <rPh sb="1" eb="2">
      <t>ケイ</t>
    </rPh>
    <phoneticPr fontId="2"/>
  </si>
  <si>
    <r>
      <t>C</t>
    </r>
    <r>
      <rPr>
        <sz val="10"/>
        <rFont val="ＭＳ Ｐ明朝"/>
        <family val="1"/>
        <charset val="128"/>
      </rPr>
      <t>ｰ</t>
    </r>
    <r>
      <rPr>
        <sz val="10"/>
        <rFont val="Times New Roman"/>
        <family val="1"/>
      </rPr>
      <t>BOD</t>
    </r>
  </si>
  <si>
    <r>
      <rPr>
        <sz val="10"/>
        <rFont val="ＭＳ Ｐ明朝"/>
        <family val="1"/>
        <charset val="128"/>
      </rPr>
      <t>個</t>
    </r>
    <r>
      <rPr>
        <sz val="10"/>
        <rFont val="Times New Roman"/>
        <family val="1"/>
      </rPr>
      <t>/</t>
    </r>
  </si>
  <si>
    <t>PI</t>
    <phoneticPr fontId="2"/>
  </si>
  <si>
    <r>
      <t>1,2</t>
    </r>
    <r>
      <rPr>
        <sz val="10"/>
        <rFont val="ＭＳ Ｐ明朝"/>
        <family val="1"/>
        <charset val="128"/>
      </rPr>
      <t>系</t>
    </r>
    <rPh sb="3" eb="4">
      <t>ケイ</t>
    </rPh>
    <phoneticPr fontId="2"/>
  </si>
  <si>
    <r>
      <t>1</t>
    </r>
    <r>
      <rPr>
        <sz val="10"/>
        <rFont val="ＭＳ Ｐ明朝"/>
        <family val="1"/>
        <charset val="128"/>
      </rPr>
      <t>系</t>
    </r>
    <rPh sb="1" eb="2">
      <t>ケイ</t>
    </rPh>
    <phoneticPr fontId="2"/>
  </si>
  <si>
    <t>PI</t>
    <phoneticPr fontId="2"/>
  </si>
  <si>
    <r>
      <t>3,4</t>
    </r>
    <r>
      <rPr>
        <sz val="10"/>
        <rFont val="ＭＳ Ｐ明朝"/>
        <family val="1"/>
        <charset val="128"/>
      </rPr>
      <t>系</t>
    </r>
    <phoneticPr fontId="2"/>
  </si>
  <si>
    <t>●処理場流入下水の水質</t>
    <rPh sb="1" eb="4">
      <t>ショリジョウ</t>
    </rPh>
    <rPh sb="4" eb="6">
      <t>リュウニュウ</t>
    </rPh>
    <rPh sb="6" eb="8">
      <t>ゲスイ</t>
    </rPh>
    <rPh sb="9" eb="11">
      <t>スイシツ</t>
    </rPh>
    <phoneticPr fontId="2"/>
  </si>
  <si>
    <t>○処理場放流水の水質</t>
    <rPh sb="1" eb="4">
      <t>ショリジョウ</t>
    </rPh>
    <rPh sb="4" eb="7">
      <t>ホウリュウスイ</t>
    </rPh>
    <rPh sb="8" eb="10">
      <t>スイシツ</t>
    </rPh>
    <phoneticPr fontId="2"/>
  </si>
  <si>
    <t>曇</t>
  </si>
  <si>
    <t>晴</t>
  </si>
  <si>
    <t>pH</t>
    <phoneticPr fontId="2"/>
  </si>
  <si>
    <t>-</t>
    <phoneticPr fontId="2"/>
  </si>
  <si>
    <t>東灘処理場</t>
  </si>
  <si>
    <t>ポートアイランド処理場</t>
  </si>
  <si>
    <t>鈴蘭台処理場</t>
  </si>
  <si>
    <t>西部処理場</t>
  </si>
  <si>
    <t>垂水処理場</t>
  </si>
  <si>
    <t>玉津処理場</t>
  </si>
  <si>
    <r>
      <rPr>
        <sz val="10.5"/>
        <rFont val="ＭＳ Ｐ明朝"/>
        <family val="1"/>
        <charset val="128"/>
      </rPr>
      <t>試料採取日</t>
    </r>
    <rPh sb="0" eb="2">
      <t>シリョウ</t>
    </rPh>
    <rPh sb="2" eb="4">
      <t>サイシュ</t>
    </rPh>
    <rPh sb="4" eb="5">
      <t>ビ</t>
    </rPh>
    <phoneticPr fontId="2"/>
  </si>
  <si>
    <r>
      <rPr>
        <sz val="10.5"/>
        <rFont val="ＭＳ Ｐ明朝"/>
        <family val="1"/>
        <charset val="128"/>
      </rPr>
      <t>平均値</t>
    </r>
  </si>
  <si>
    <r>
      <rPr>
        <sz val="10.5"/>
        <rFont val="ＭＳ Ｐ明朝"/>
        <family val="1"/>
        <charset val="128"/>
      </rPr>
      <t>最大値</t>
    </r>
  </si>
  <si>
    <r>
      <rPr>
        <sz val="10.5"/>
        <rFont val="ＭＳ Ｐ明朝"/>
        <family val="1"/>
        <charset val="128"/>
      </rPr>
      <t>最小値</t>
    </r>
  </si>
  <si>
    <r>
      <rPr>
        <sz val="10.5"/>
        <rFont val="ＭＳ Ｐ明朝"/>
        <family val="1"/>
        <charset val="128"/>
      </rPr>
      <t>天候</t>
    </r>
    <rPh sb="0" eb="2">
      <t>テンコウ</t>
    </rPh>
    <phoneticPr fontId="2"/>
  </si>
  <si>
    <r>
      <rPr>
        <sz val="10.5"/>
        <rFont val="ＭＳ Ｐ明朝"/>
        <family val="1"/>
        <charset val="128"/>
      </rPr>
      <t>前々日</t>
    </r>
    <rPh sb="0" eb="2">
      <t>ゼンゼン</t>
    </rPh>
    <rPh sb="2" eb="3">
      <t>ジツ</t>
    </rPh>
    <phoneticPr fontId="2"/>
  </si>
  <si>
    <r>
      <rPr>
        <sz val="10.5"/>
        <rFont val="ＭＳ Ｐ明朝"/>
        <family val="1"/>
        <charset val="128"/>
      </rPr>
      <t>－</t>
    </r>
  </si>
  <si>
    <r>
      <rPr>
        <sz val="10.5"/>
        <rFont val="ＭＳ Ｐ明朝"/>
        <family val="1"/>
        <charset val="128"/>
      </rPr>
      <t>前日</t>
    </r>
    <rPh sb="0" eb="2">
      <t>ゼンジツ</t>
    </rPh>
    <phoneticPr fontId="2"/>
  </si>
  <si>
    <r>
      <rPr>
        <sz val="10.5"/>
        <rFont val="ＭＳ Ｐ明朝"/>
        <family val="1"/>
        <charset val="128"/>
      </rPr>
      <t>当日</t>
    </r>
    <rPh sb="0" eb="2">
      <t>トウジツ</t>
    </rPh>
    <phoneticPr fontId="2"/>
  </si>
  <si>
    <r>
      <rPr>
        <sz val="10.5"/>
        <rFont val="ＭＳ Ｐ明朝"/>
        <family val="1"/>
        <charset val="128"/>
      </rPr>
      <t>気温</t>
    </r>
    <rPh sb="0" eb="2">
      <t>キオン</t>
    </rPh>
    <phoneticPr fontId="2"/>
  </si>
  <si>
    <r>
      <rPr>
        <sz val="10.5"/>
        <rFont val="ＭＳ Ｐ明朝"/>
        <family val="1"/>
        <charset val="128"/>
      </rPr>
      <t>℃</t>
    </r>
  </si>
  <si>
    <r>
      <rPr>
        <sz val="10.5"/>
        <rFont val="ＭＳ Ｐ明朝"/>
        <family val="1"/>
        <charset val="128"/>
      </rPr>
      <t>流入下水　　</t>
    </r>
    <rPh sb="0" eb="2">
      <t>リュウニュウ</t>
    </rPh>
    <rPh sb="2" eb="4">
      <t>ゲスイ</t>
    </rPh>
    <phoneticPr fontId="2"/>
  </si>
  <si>
    <r>
      <rPr>
        <sz val="10.5"/>
        <rFont val="ＭＳ Ｐ明朝"/>
        <family val="1"/>
        <charset val="128"/>
      </rPr>
      <t>水温</t>
    </r>
  </si>
  <si>
    <r>
      <rPr>
        <sz val="10.5"/>
        <rFont val="ＭＳ Ｐ明朝"/>
        <family val="1"/>
        <charset val="128"/>
      </rPr>
      <t>透視度</t>
    </r>
  </si>
  <si>
    <r>
      <rPr>
        <sz val="10.5"/>
        <rFont val="ＭＳ Ｐ明朝"/>
        <family val="1"/>
        <charset val="128"/>
      </rPr>
      <t>度</t>
    </r>
  </si>
  <si>
    <r>
      <rPr>
        <sz val="10.5"/>
        <rFont val="ＭＳ Ｐ明朝"/>
        <family val="1"/>
        <charset val="128"/>
      </rPr>
      <t>大腸菌群数</t>
    </r>
  </si>
  <si>
    <r>
      <rPr>
        <sz val="10.5"/>
        <rFont val="ＭＳ Ｐ明朝"/>
        <family val="1"/>
        <charset val="128"/>
      </rPr>
      <t>個</t>
    </r>
    <r>
      <rPr>
        <sz val="10.5"/>
        <rFont val="Times New Roman"/>
        <family val="1"/>
      </rPr>
      <t>/cm</t>
    </r>
    <r>
      <rPr>
        <vertAlign val="superscript"/>
        <sz val="10.5"/>
        <rFont val="Times New Roman"/>
        <family val="1"/>
      </rPr>
      <t>3</t>
    </r>
    <phoneticPr fontId="2"/>
  </si>
  <si>
    <r>
      <rPr>
        <sz val="10.5"/>
        <rFont val="ＭＳ Ｐ明朝"/>
        <family val="1"/>
        <charset val="128"/>
      </rPr>
      <t>全窒素</t>
    </r>
  </si>
  <si>
    <r>
      <rPr>
        <sz val="10.5"/>
        <rFont val="ＭＳ Ｐ明朝"/>
        <family val="1"/>
        <charset val="128"/>
      </rPr>
      <t>ｱﾝﾓﾆｱ性窒素</t>
    </r>
  </si>
  <si>
    <r>
      <rPr>
        <sz val="10.5"/>
        <rFont val="ＭＳ Ｐ明朝"/>
        <family val="1"/>
        <charset val="128"/>
      </rPr>
      <t>その他窒素</t>
    </r>
    <rPh sb="2" eb="3">
      <t>タ</t>
    </rPh>
    <phoneticPr fontId="2"/>
  </si>
  <si>
    <r>
      <rPr>
        <sz val="10.5"/>
        <rFont val="ＭＳ Ｐ明朝"/>
        <family val="1"/>
        <charset val="128"/>
      </rPr>
      <t>亜硝酸性窒素</t>
    </r>
  </si>
  <si>
    <r>
      <rPr>
        <sz val="10.5"/>
        <rFont val="ＭＳ Ｐ明朝"/>
        <family val="1"/>
        <charset val="128"/>
      </rPr>
      <t>硝酸性窒素</t>
    </r>
  </si>
  <si>
    <r>
      <rPr>
        <sz val="10.5"/>
        <rFont val="ＭＳ Ｐ明朝"/>
        <family val="1"/>
        <charset val="128"/>
      </rPr>
      <t>全りん</t>
    </r>
  </si>
  <si>
    <r>
      <rPr>
        <sz val="10.5"/>
        <rFont val="ＭＳ Ｐ明朝"/>
        <family val="1"/>
        <charset val="128"/>
      </rPr>
      <t>向洋ポンプ場流入水</t>
    </r>
    <rPh sb="0" eb="1">
      <t>ムカ</t>
    </rPh>
    <rPh sb="1" eb="2">
      <t>ヨウ</t>
    </rPh>
    <rPh sb="5" eb="6">
      <t>ジョウ</t>
    </rPh>
    <rPh sb="6" eb="8">
      <t>リュウニュウ</t>
    </rPh>
    <rPh sb="8" eb="9">
      <t>スイ</t>
    </rPh>
    <phoneticPr fontId="2"/>
  </si>
  <si>
    <r>
      <rPr>
        <sz val="10.5"/>
        <rFont val="ＭＳ Ｐ明朝"/>
        <family val="1"/>
        <charset val="128"/>
      </rPr>
      <t>最初沈殿池流入水</t>
    </r>
    <rPh sb="0" eb="2">
      <t>サイショ</t>
    </rPh>
    <rPh sb="2" eb="4">
      <t>チンデン</t>
    </rPh>
    <rPh sb="4" eb="5">
      <t>チ</t>
    </rPh>
    <rPh sb="5" eb="7">
      <t>リュウニュウ</t>
    </rPh>
    <rPh sb="7" eb="8">
      <t>スイ</t>
    </rPh>
    <phoneticPr fontId="2"/>
  </si>
  <si>
    <r>
      <rPr>
        <sz val="10.5"/>
        <rFont val="ＭＳ Ｐ明朝"/>
        <family val="1"/>
        <charset val="128"/>
      </rPr>
      <t>最初沈殿池流出水</t>
    </r>
    <rPh sb="0" eb="2">
      <t>サイショ</t>
    </rPh>
    <rPh sb="2" eb="4">
      <t>チンデン</t>
    </rPh>
    <rPh sb="4" eb="5">
      <t>チ</t>
    </rPh>
    <rPh sb="5" eb="7">
      <t>リュウシュツ</t>
    </rPh>
    <rPh sb="7" eb="8">
      <t>スイ</t>
    </rPh>
    <phoneticPr fontId="2"/>
  </si>
  <si>
    <r>
      <rPr>
        <sz val="10.5"/>
        <rFont val="ＭＳ Ｐ明朝"/>
        <family val="1"/>
        <charset val="128"/>
      </rPr>
      <t>溶解性</t>
    </r>
    <r>
      <rPr>
        <sz val="10.5"/>
        <rFont val="Times New Roman"/>
        <family val="1"/>
      </rPr>
      <t>BOD</t>
    </r>
    <rPh sb="0" eb="3">
      <t>ヨウカイセイ</t>
    </rPh>
    <phoneticPr fontId="2"/>
  </si>
  <si>
    <r>
      <rPr>
        <sz val="10.5"/>
        <rFont val="ＭＳ Ｐ明朝"/>
        <family val="1"/>
        <charset val="128"/>
      </rPr>
      <t>りん酸態りん</t>
    </r>
    <rPh sb="2" eb="3">
      <t>サン</t>
    </rPh>
    <rPh sb="3" eb="4">
      <t>タイ</t>
    </rPh>
    <phoneticPr fontId="2"/>
  </si>
  <si>
    <r>
      <rPr>
        <sz val="10.5"/>
        <rFont val="ＭＳ Ｐ明朝"/>
        <family val="1"/>
        <charset val="128"/>
      </rPr>
      <t>アルカリ度</t>
    </r>
  </si>
  <si>
    <r>
      <rPr>
        <sz val="10.5"/>
        <rFont val="ＭＳ Ｐ明朝"/>
        <family val="1"/>
        <charset val="128"/>
      </rPr>
      <t>揮発性有機酸</t>
    </r>
    <rPh sb="0" eb="3">
      <t>キハツセイ</t>
    </rPh>
    <rPh sb="3" eb="6">
      <t>ユウキサン</t>
    </rPh>
    <phoneticPr fontId="2"/>
  </si>
  <si>
    <r>
      <rPr>
        <sz val="10.5"/>
        <rFont val="ＭＳ Ｐ明朝"/>
        <family val="1"/>
        <charset val="128"/>
      </rPr>
      <t>試料採取日</t>
    </r>
  </si>
  <si>
    <r>
      <t>1-2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</si>
  <si>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反応タンク流入水</t>
    </r>
    <rPh sb="0" eb="2">
      <t>ハンノウ</t>
    </rPh>
    <rPh sb="5" eb="7">
      <t>リュウニュウ</t>
    </rPh>
    <rPh sb="7" eb="8">
      <t>ミズ</t>
    </rPh>
    <phoneticPr fontId="2"/>
  </si>
  <si>
    <r>
      <rPr>
        <sz val="10.5"/>
        <rFont val="ＭＳ Ｐ明朝"/>
        <family val="1"/>
        <charset val="128"/>
      </rPr>
      <t>処理水</t>
    </r>
    <rPh sb="0" eb="2">
      <t>ショリ</t>
    </rPh>
    <rPh sb="2" eb="3">
      <t>スイ</t>
    </rPh>
    <phoneticPr fontId="2"/>
  </si>
  <si>
    <r>
      <t>2-2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</si>
  <si>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前日</t>
    </r>
  </si>
  <si>
    <r>
      <rPr>
        <sz val="10.5"/>
        <rFont val="ＭＳ Ｐ明朝"/>
        <family val="1"/>
        <charset val="128"/>
      </rPr>
      <t>気温</t>
    </r>
  </si>
  <si>
    <r>
      <rPr>
        <sz val="10.5"/>
        <rFont val="ＭＳ Ｐ明朝"/>
        <family val="1"/>
        <charset val="128"/>
      </rPr>
      <t>流入下水</t>
    </r>
    <rPh sb="0" eb="2">
      <t>リュウニュウ</t>
    </rPh>
    <rPh sb="2" eb="4">
      <t>ゲスイ</t>
    </rPh>
    <phoneticPr fontId="2"/>
  </si>
  <si>
    <r>
      <rPr>
        <sz val="10.5"/>
        <rFont val="ＭＳ Ｐ明朝"/>
        <family val="1"/>
        <charset val="128"/>
      </rPr>
      <t>放流水</t>
    </r>
    <rPh sb="0" eb="2">
      <t>ホウリュウ</t>
    </rPh>
    <rPh sb="2" eb="3">
      <t>スイ</t>
    </rPh>
    <phoneticPr fontId="2"/>
  </si>
  <si>
    <r>
      <t>1-1</t>
    </r>
    <r>
      <rPr>
        <sz val="10.5"/>
        <rFont val="ＭＳ Ｐ明朝"/>
        <family val="1"/>
        <charset val="128"/>
      </rPr>
      <t>系</t>
    </r>
    <rPh sb="3" eb="4">
      <t>ケイ</t>
    </rPh>
    <phoneticPr fontId="2"/>
  </si>
  <si>
    <r>
      <rPr>
        <sz val="10.5"/>
        <rFont val="ＭＳ Ｐ明朝"/>
        <family val="1"/>
        <charset val="128"/>
      </rPr>
      <t>処理水</t>
    </r>
    <phoneticPr fontId="2"/>
  </si>
  <si>
    <r>
      <rPr>
        <sz val="10.5"/>
        <rFont val="ＭＳ Ｐ明朝"/>
        <family val="1"/>
        <charset val="128"/>
      </rPr>
      <t>全りん</t>
    </r>
    <phoneticPr fontId="2"/>
  </si>
  <si>
    <r>
      <rPr>
        <sz val="10.5"/>
        <rFont val="ＭＳ Ｐ明朝"/>
        <family val="1"/>
        <charset val="128"/>
      </rPr>
      <t>放流水</t>
    </r>
    <rPh sb="0" eb="1">
      <t>ホウ</t>
    </rPh>
    <rPh sb="1" eb="3">
      <t>リュウスイ</t>
    </rPh>
    <phoneticPr fontId="2"/>
  </si>
  <si>
    <r>
      <t>2</t>
    </r>
    <r>
      <rPr>
        <sz val="10.5"/>
        <rFont val="ＭＳ Ｐ明朝"/>
        <family val="1"/>
        <charset val="128"/>
      </rPr>
      <t>系</t>
    </r>
    <rPh sb="1" eb="2">
      <t>ケイ</t>
    </rPh>
    <phoneticPr fontId="2"/>
  </si>
  <si>
    <r>
      <rPr>
        <sz val="10.5"/>
        <rFont val="ＭＳ Ｐ明朝"/>
        <family val="1"/>
        <charset val="128"/>
      </rPr>
      <t>分場</t>
    </r>
    <rPh sb="0" eb="1">
      <t>ブン</t>
    </rPh>
    <rPh sb="1" eb="2">
      <t>ジョウ</t>
    </rPh>
    <phoneticPr fontId="2"/>
  </si>
  <si>
    <r>
      <rPr>
        <sz val="10.5"/>
        <rFont val="ＭＳ Ｐ明朝"/>
        <family val="1"/>
        <charset val="128"/>
      </rPr>
      <t>気温</t>
    </r>
    <phoneticPr fontId="2"/>
  </si>
  <si>
    <r>
      <t>1</t>
    </r>
    <r>
      <rPr>
        <sz val="10.5"/>
        <rFont val="ＭＳ Ｐ明朝"/>
        <family val="1"/>
        <charset val="128"/>
      </rPr>
      <t>系</t>
    </r>
    <rPh sb="1" eb="2">
      <t>ケイ</t>
    </rPh>
    <phoneticPr fontId="2"/>
  </si>
  <si>
    <r>
      <rPr>
        <sz val="10.5"/>
        <rFont val="ＭＳ Ｐ明朝"/>
        <family val="1"/>
        <charset val="128"/>
      </rPr>
      <t>候</t>
    </r>
  </si>
  <si>
    <r>
      <t>1</t>
    </r>
    <r>
      <rPr>
        <sz val="10.5"/>
        <rFont val="ＭＳ Ｐ明朝"/>
        <family val="1"/>
        <charset val="128"/>
      </rPr>
      <t>系放流水</t>
    </r>
    <rPh sb="1" eb="2">
      <t>ケイ</t>
    </rPh>
    <rPh sb="2" eb="3">
      <t>ホウ</t>
    </rPh>
    <rPh sb="3" eb="5">
      <t>リュウスイ</t>
    </rPh>
    <phoneticPr fontId="2"/>
  </si>
  <si>
    <r>
      <t>2</t>
    </r>
    <r>
      <rPr>
        <sz val="10.5"/>
        <rFont val="ＭＳ Ｐ明朝"/>
        <family val="1"/>
        <charset val="128"/>
      </rPr>
      <t>系放流水</t>
    </r>
    <rPh sb="1" eb="2">
      <t>ケイ</t>
    </rPh>
    <rPh sb="2" eb="3">
      <t>ホウ</t>
    </rPh>
    <rPh sb="3" eb="5">
      <t>リュウスイ</t>
    </rPh>
    <phoneticPr fontId="2"/>
  </si>
  <si>
    <r>
      <rPr>
        <sz val="10.5"/>
        <rFont val="ＭＳ Ｐ明朝"/>
        <family val="1"/>
        <charset val="128"/>
      </rPr>
      <t>全りん</t>
    </r>
    <rPh sb="0" eb="1">
      <t>ゼン</t>
    </rPh>
    <phoneticPr fontId="2"/>
  </si>
  <si>
    <r>
      <rPr>
        <sz val="10.5"/>
        <rFont val="ＭＳ Ｐ明朝"/>
        <family val="1"/>
        <charset val="128"/>
      </rPr>
      <t>高段</t>
    </r>
    <rPh sb="0" eb="2">
      <t>コウダン</t>
    </rPh>
    <phoneticPr fontId="2"/>
  </si>
  <si>
    <r>
      <rPr>
        <sz val="10.5"/>
        <rFont val="ＭＳ Ｐ明朝"/>
        <family val="1"/>
        <charset val="128"/>
      </rPr>
      <t>低段</t>
    </r>
    <rPh sb="0" eb="1">
      <t>テイ</t>
    </rPh>
    <rPh sb="1" eb="2">
      <t>ダン</t>
    </rPh>
    <phoneticPr fontId="2"/>
  </si>
  <si>
    <r>
      <rPr>
        <sz val="10.5"/>
        <rFont val="ＭＳ Ｐ明朝"/>
        <family val="1"/>
        <charset val="128"/>
      </rPr>
      <t>砂ろ過原水</t>
    </r>
    <rPh sb="0" eb="1">
      <t>スナ</t>
    </rPh>
    <rPh sb="2" eb="3">
      <t>カ</t>
    </rPh>
    <rPh sb="3" eb="5">
      <t>ゲンスイ</t>
    </rPh>
    <phoneticPr fontId="2"/>
  </si>
  <si>
    <r>
      <rPr>
        <sz val="10.5"/>
        <rFont val="ＭＳ Ｐ明朝"/>
        <family val="1"/>
        <charset val="128"/>
      </rPr>
      <t>オゾン処理原水</t>
    </r>
    <rPh sb="3" eb="5">
      <t>ショリ</t>
    </rPh>
    <rPh sb="5" eb="7">
      <t>ゲンスイ</t>
    </rPh>
    <phoneticPr fontId="2"/>
  </si>
  <si>
    <r>
      <rPr>
        <sz val="10.5"/>
        <rFont val="ＭＳ Ｐ明朝"/>
        <family val="1"/>
        <charset val="128"/>
      </rPr>
      <t>二次処理水</t>
    </r>
    <rPh sb="0" eb="2">
      <t>ニジ</t>
    </rPh>
    <rPh sb="2" eb="4">
      <t>ショリ</t>
    </rPh>
    <rPh sb="4" eb="5">
      <t>スイ</t>
    </rPh>
    <phoneticPr fontId="2"/>
  </si>
  <si>
    <r>
      <rPr>
        <sz val="10.5"/>
        <rFont val="ＭＳ Ｐ明朝"/>
        <family val="1"/>
        <charset val="128"/>
      </rPr>
      <t>亜硝酸性窒素</t>
    </r>
    <rPh sb="0" eb="1">
      <t>ア</t>
    </rPh>
    <rPh sb="1" eb="4">
      <t>ショウサンセイ</t>
    </rPh>
    <rPh sb="4" eb="6">
      <t>チッソ</t>
    </rPh>
    <phoneticPr fontId="2"/>
  </si>
  <si>
    <r>
      <rPr>
        <sz val="10.5"/>
        <rFont val="ＭＳ Ｐ明朝"/>
        <family val="1"/>
        <charset val="128"/>
      </rPr>
      <t>硝酸性窒素</t>
    </r>
    <rPh sb="0" eb="3">
      <t>ショウサンセイ</t>
    </rPh>
    <rPh sb="3" eb="5">
      <t>チッソ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</si>
  <si>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系処理水</t>
    </r>
    <rPh sb="0" eb="1">
      <t>ブン</t>
    </rPh>
    <rPh sb="1" eb="2">
      <t>ジョウ</t>
    </rPh>
    <rPh sb="3" eb="4">
      <t>ケイ</t>
    </rPh>
    <rPh sb="4" eb="6">
      <t>ショリ</t>
    </rPh>
    <rPh sb="6" eb="7">
      <t>スイ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</si>
  <si>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4</t>
    </r>
    <r>
      <rPr>
        <sz val="10.5"/>
        <rFont val="ＭＳ Ｐ明朝"/>
        <family val="1"/>
        <charset val="128"/>
      </rPr>
      <t>系処理水</t>
    </r>
    <rPh sb="0" eb="1">
      <t>ブン</t>
    </rPh>
    <rPh sb="1" eb="2">
      <t>ジョウ</t>
    </rPh>
    <rPh sb="3" eb="4">
      <t>ケイ</t>
    </rPh>
    <rPh sb="4" eb="6">
      <t>ショリ</t>
    </rPh>
    <rPh sb="6" eb="7">
      <t>スイ</t>
    </rPh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</si>
  <si>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1</t>
    </r>
    <r>
      <rPr>
        <sz val="10.5"/>
        <rFont val="ＭＳ Ｐ明朝"/>
        <family val="1"/>
        <charset val="128"/>
      </rPr>
      <t>･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系放流水</t>
    </r>
    <phoneticPr fontId="2"/>
  </si>
  <si>
    <r>
      <rPr>
        <sz val="10.5"/>
        <rFont val="ＭＳ Ｐ明朝"/>
        <family val="1"/>
        <charset val="128"/>
      </rPr>
      <t>分場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･</t>
    </r>
    <r>
      <rPr>
        <sz val="10.5"/>
        <rFont val="Times New Roman"/>
        <family val="1"/>
      </rPr>
      <t>4</t>
    </r>
    <r>
      <rPr>
        <sz val="10.5"/>
        <rFont val="ＭＳ Ｐ明朝"/>
        <family val="1"/>
        <charset val="128"/>
      </rPr>
      <t>系放流水</t>
    </r>
    <phoneticPr fontId="2"/>
  </si>
  <si>
    <t>本場放流水</t>
    <rPh sb="0" eb="2">
      <t>ホンバ</t>
    </rPh>
    <rPh sb="2" eb="5">
      <t>ホウリュウスイ</t>
    </rPh>
    <phoneticPr fontId="2"/>
  </si>
  <si>
    <r>
      <t xml:space="preserve">(1) </t>
    </r>
    <r>
      <rPr>
        <sz val="12"/>
        <rFont val="ＭＳ Ｐ明朝"/>
        <family val="1"/>
        <charset val="128"/>
      </rPr>
      <t>処理可能項目②</t>
    </r>
    <phoneticPr fontId="2"/>
  </si>
  <si>
    <t>本・分場系</t>
    <rPh sb="0" eb="1">
      <t>ホン</t>
    </rPh>
    <rPh sb="2" eb="4">
      <t>ブンジョウ</t>
    </rPh>
    <rPh sb="4" eb="5">
      <t>ケイ</t>
    </rPh>
    <phoneticPr fontId="2"/>
  </si>
  <si>
    <t>東系</t>
    <rPh sb="0" eb="1">
      <t>ヒガシ</t>
    </rPh>
    <rPh sb="1" eb="2">
      <t>ケイ</t>
    </rPh>
    <phoneticPr fontId="2"/>
  </si>
  <si>
    <t>晴一時曇</t>
  </si>
  <si>
    <t>晴時々曇</t>
  </si>
  <si>
    <t>曇一時雨</t>
  </si>
  <si>
    <t>曇後一時雨</t>
  </si>
  <si>
    <t>計算用データ</t>
    <rPh sb="0" eb="3">
      <t>ケイサンヨウ</t>
    </rPh>
    <phoneticPr fontId="2"/>
  </si>
  <si>
    <t>整数</t>
    <rPh sb="0" eb="2">
      <t>セイスウ</t>
    </rPh>
    <phoneticPr fontId="2"/>
  </si>
  <si>
    <t>少数</t>
    <rPh sb="0" eb="2">
      <t>ショウスウ</t>
    </rPh>
    <phoneticPr fontId="2"/>
  </si>
  <si>
    <t>ﾏﾙﾒ</t>
    <phoneticPr fontId="2"/>
  </si>
  <si>
    <t>数値</t>
    <rPh sb="0" eb="2">
      <t>スウチ</t>
    </rPh>
    <phoneticPr fontId="2"/>
  </si>
  <si>
    <t>-</t>
    <phoneticPr fontId="2"/>
  </si>
  <si>
    <t>総数</t>
    <rPh sb="0" eb="2">
      <t>ソウスウ</t>
    </rPh>
    <phoneticPr fontId="2"/>
  </si>
  <si>
    <t>-</t>
    <phoneticPr fontId="2"/>
  </si>
  <si>
    <t>※10/11のC-BODは欠測</t>
    <rPh sb="13" eb="14">
      <t>ケツ</t>
    </rPh>
    <rPh sb="14" eb="15">
      <t>ソク</t>
    </rPh>
    <phoneticPr fontId="2"/>
  </si>
  <si>
    <t>※放流水の採取日は4/17</t>
    <rPh sb="1" eb="3">
      <t>ホウリュウ</t>
    </rPh>
    <rPh sb="3" eb="4">
      <t>スイ</t>
    </rPh>
    <rPh sb="5" eb="7">
      <t>サイシュ</t>
    </rPh>
    <rPh sb="7" eb="8">
      <t>ビ</t>
    </rPh>
    <phoneticPr fontId="2"/>
  </si>
  <si>
    <t>最高時</t>
    <rPh sb="0" eb="2">
      <t>サイコウ</t>
    </rPh>
    <rPh sb="2" eb="3">
      <t>ジ</t>
    </rPh>
    <phoneticPr fontId="2"/>
  </si>
  <si>
    <t>平均時</t>
    <rPh sb="0" eb="2">
      <t>ヘイキン</t>
    </rPh>
    <rPh sb="2" eb="3">
      <t>ジ</t>
    </rPh>
    <phoneticPr fontId="2"/>
  </si>
  <si>
    <t>最低時</t>
    <rPh sb="0" eb="2">
      <t>サイテイ</t>
    </rPh>
    <rPh sb="2" eb="3">
      <t>ジ</t>
    </rPh>
    <phoneticPr fontId="2"/>
  </si>
  <si>
    <t>平均値</t>
    <rPh sb="0" eb="2">
      <t>ヘイキン</t>
    </rPh>
    <rPh sb="2" eb="3">
      <t>チ</t>
    </rPh>
    <phoneticPr fontId="2"/>
  </si>
  <si>
    <t>単純平均</t>
    <rPh sb="0" eb="2">
      <t>タンジュン</t>
    </rPh>
    <rPh sb="2" eb="4">
      <t>ヘイキン</t>
    </rPh>
    <phoneticPr fontId="2"/>
  </si>
  <si>
    <t>＜X</t>
    <phoneticPr fontId="2"/>
  </si>
  <si>
    <t>・全データから成績を抽出</t>
    <rPh sb="1" eb="2">
      <t>ゼン</t>
    </rPh>
    <rPh sb="7" eb="9">
      <t>セイセキ</t>
    </rPh>
    <rPh sb="10" eb="12">
      <t>チュウシュツ</t>
    </rPh>
    <phoneticPr fontId="2"/>
  </si>
  <si>
    <t>・平均値については表示用の表からリンク</t>
    <rPh sb="1" eb="4">
      <t>ヘイキンチ</t>
    </rPh>
    <rPh sb="9" eb="12">
      <t>ヒョウジヨウ</t>
    </rPh>
    <rPh sb="13" eb="14">
      <t>ヒョウ</t>
    </rPh>
    <phoneticPr fontId="2"/>
  </si>
  <si>
    <t>・透視度変換（100&lt;は100とする）</t>
    <rPh sb="1" eb="3">
      <t>トウシ</t>
    </rPh>
    <rPh sb="3" eb="4">
      <t>ド</t>
    </rPh>
    <rPh sb="4" eb="6">
      <t>ヘンカン</t>
    </rPh>
    <phoneticPr fontId="2"/>
  </si>
  <si>
    <t>・成績を種類ごとにカウント</t>
    <rPh sb="1" eb="3">
      <t>セイセキ</t>
    </rPh>
    <rPh sb="4" eb="6">
      <t>シュルイ</t>
    </rPh>
    <phoneticPr fontId="2"/>
  </si>
  <si>
    <t>・欠測があった場合、年平均を求める際の分母を調節するため。AVERAGEでは対応できない。</t>
    <rPh sb="1" eb="2">
      <t>ケツ</t>
    </rPh>
    <rPh sb="2" eb="3">
      <t>ソク</t>
    </rPh>
    <rPh sb="7" eb="9">
      <t>バアイ</t>
    </rPh>
    <rPh sb="10" eb="13">
      <t>ネンヘイキン</t>
    </rPh>
    <rPh sb="14" eb="15">
      <t>モト</t>
    </rPh>
    <rPh sb="17" eb="18">
      <t>サイ</t>
    </rPh>
    <rPh sb="19" eb="21">
      <t>ブンボ</t>
    </rPh>
    <rPh sb="22" eb="24">
      <t>チョウセツ</t>
    </rPh>
    <rPh sb="38" eb="40">
      <t>タイオウ</t>
    </rPh>
    <phoneticPr fontId="2"/>
  </si>
  <si>
    <t>・成績を記号と数字に変換（項目によって&lt;Xが変わるので注意）、"&lt;X"：a、"-"：b。</t>
    <rPh sb="1" eb="3">
      <t>セイセキ</t>
    </rPh>
    <rPh sb="4" eb="6">
      <t>キゴウ</t>
    </rPh>
    <rPh sb="7" eb="9">
      <t>スウジ</t>
    </rPh>
    <rPh sb="10" eb="12">
      <t>ヘンカン</t>
    </rPh>
    <rPh sb="13" eb="15">
      <t>コウモク</t>
    </rPh>
    <rPh sb="22" eb="23">
      <t>カ</t>
    </rPh>
    <rPh sb="27" eb="29">
      <t>チュウイ</t>
    </rPh>
    <phoneticPr fontId="2"/>
  </si>
  <si>
    <t>-</t>
    <phoneticPr fontId="2"/>
  </si>
  <si>
    <t>15時</t>
    <rPh sb="2" eb="3">
      <t>ジ</t>
    </rPh>
    <phoneticPr fontId="2"/>
  </si>
  <si>
    <t>平均</t>
    <phoneticPr fontId="2"/>
  </si>
  <si>
    <t>最大</t>
    <phoneticPr fontId="2"/>
  </si>
  <si>
    <t>最小</t>
    <phoneticPr fontId="2"/>
  </si>
  <si>
    <r>
      <t>16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</si>
  <si>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t>10時</t>
  </si>
  <si>
    <t>℃</t>
  </si>
  <si>
    <t>度</t>
  </si>
  <si>
    <t>個/cm3</t>
  </si>
  <si>
    <r>
      <t>10</t>
    </r>
    <r>
      <rPr>
        <sz val="10.5"/>
        <rFont val="ＭＳ Ｐ明朝"/>
        <family val="1"/>
        <charset val="128"/>
      </rPr>
      <t>時</t>
    </r>
  </si>
  <si>
    <r>
      <t>10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</si>
  <si>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15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</si>
  <si>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24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</si>
  <si>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rPr>
        <sz val="10.5"/>
        <rFont val="ＭＳ Ｐ明朝"/>
        <family val="1"/>
        <charset val="128"/>
      </rPr>
      <t>平均値</t>
    </r>
    <rPh sb="0" eb="2">
      <t>ヘイキン</t>
    </rPh>
    <rPh sb="2" eb="3">
      <t>チ</t>
    </rPh>
    <phoneticPr fontId="2"/>
  </si>
  <si>
    <r>
      <t>20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</si>
  <si>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20</t>
    </r>
    <r>
      <rPr>
        <sz val="10.5"/>
        <rFont val="ＭＳ Ｐ明朝"/>
        <family val="1"/>
        <charset val="128"/>
      </rPr>
      <t>時</t>
    </r>
  </si>
  <si>
    <r>
      <t>19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</si>
  <si>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r>
      <t>15</t>
    </r>
    <r>
      <rPr>
        <sz val="10.5"/>
        <rFont val="ＭＳ Ｐ明朝"/>
        <family val="1"/>
        <charset val="128"/>
      </rPr>
      <t>時</t>
    </r>
  </si>
  <si>
    <r>
      <t>19</t>
    </r>
    <r>
      <rPr>
        <sz val="10.5"/>
        <rFont val="ＭＳ Ｐ明朝"/>
        <family val="1"/>
        <charset val="128"/>
      </rPr>
      <t>時</t>
    </r>
  </si>
  <si>
    <r>
      <t>14</t>
    </r>
    <r>
      <rPr>
        <sz val="10.5"/>
        <rFont val="ＭＳ Ｐ明朝"/>
        <family val="1"/>
        <charset val="128"/>
      </rPr>
      <t>時</t>
    </r>
    <rPh sb="2" eb="3">
      <t>ジ</t>
    </rPh>
    <phoneticPr fontId="2"/>
  </si>
  <si>
    <t>100&lt;</t>
  </si>
  <si>
    <t>&lt;0.1</t>
  </si>
  <si>
    <t>&lt;0.5</t>
  </si>
  <si>
    <t>&lt;1</t>
  </si>
  <si>
    <t>&lt;5.0</t>
  </si>
  <si>
    <t>曇時々雨</t>
  </si>
  <si>
    <t>&lt;0.01</t>
  </si>
  <si>
    <t>①</t>
    <phoneticPr fontId="2"/>
  </si>
  <si>
    <t>②</t>
    <phoneticPr fontId="2"/>
  </si>
  <si>
    <t>③</t>
    <phoneticPr fontId="2"/>
  </si>
  <si>
    <t>②</t>
    <phoneticPr fontId="2"/>
  </si>
  <si>
    <t>②</t>
    <phoneticPr fontId="2"/>
  </si>
  <si>
    <t>④</t>
    <phoneticPr fontId="2"/>
  </si>
  <si>
    <t>⑤</t>
    <phoneticPr fontId="2"/>
  </si>
  <si>
    <t>曇時々晴</t>
  </si>
  <si>
    <t>曇後一時晴</t>
  </si>
  <si>
    <t>晴一時雨</t>
  </si>
  <si>
    <t>晴後一時曇</t>
  </si>
  <si>
    <t>雨時々曇</t>
  </si>
  <si>
    <t>雨</t>
  </si>
  <si>
    <t>晴時々曇後雨</t>
  </si>
  <si>
    <t>曇後時々雨</t>
  </si>
  <si>
    <t>大雨後一時曇</t>
  </si>
  <si>
    <t>雨時々晴後曇</t>
  </si>
  <si>
    <t>晴後一時雨</t>
  </si>
  <si>
    <t>晴後時々曇</t>
  </si>
  <si>
    <t>晴後曇一時雨</t>
  </si>
  <si>
    <t>晴後雨時々曇</t>
  </si>
  <si>
    <t>曇後時々晴</t>
  </si>
  <si>
    <t>曇一時晴</t>
  </si>
  <si>
    <t>晴、雷を伴う</t>
  </si>
  <si>
    <t>曇時々晴一時雨、みぞれを伴う</t>
  </si>
  <si>
    <t>曇時々晴一時雪</t>
  </si>
  <si>
    <t>-</t>
    <phoneticPr fontId="2"/>
  </si>
  <si>
    <t>-</t>
    <phoneticPr fontId="2"/>
  </si>
  <si>
    <t>-</t>
    <phoneticPr fontId="2"/>
  </si>
  <si>
    <t>-</t>
    <phoneticPr fontId="2"/>
  </si>
  <si>
    <t>16時</t>
  </si>
  <si>
    <t>15時</t>
  </si>
  <si>
    <t>19時</t>
  </si>
  <si>
    <t>水質等試験成績（処理可能項目）</t>
    <rPh sb="8" eb="10">
      <t>ショリ</t>
    </rPh>
    <rPh sb="10" eb="12">
      <t>カノウ</t>
    </rPh>
    <rPh sb="12" eb="14">
      <t>コウモク</t>
    </rPh>
    <phoneticPr fontId="2"/>
  </si>
  <si>
    <r>
      <rPr>
        <sz val="14"/>
        <rFont val="ＭＳ Ｐ明朝"/>
        <family val="1"/>
        <charset val="128"/>
      </rPr>
      <t>処理場流入下水、放流水の水質（令和</t>
    </r>
    <r>
      <rPr>
        <sz val="14"/>
        <rFont val="Times New Roman"/>
        <family val="1"/>
      </rPr>
      <t>3</t>
    </r>
    <r>
      <rPr>
        <sz val="14"/>
        <rFont val="ＭＳ Ｐ明朝"/>
        <family val="1"/>
        <charset val="128"/>
      </rPr>
      <t>年度平均値）</t>
    </r>
    <rPh sb="0" eb="2">
      <t>ショリ</t>
    </rPh>
    <rPh sb="2" eb="3">
      <t>ジョウ</t>
    </rPh>
    <rPh sb="3" eb="5">
      <t>リュウニュウ</t>
    </rPh>
    <rPh sb="5" eb="7">
      <t>ゲスイ</t>
    </rPh>
    <rPh sb="8" eb="10">
      <t>ホウリュウ</t>
    </rPh>
    <rPh sb="10" eb="11">
      <t>スイ</t>
    </rPh>
    <rPh sb="12" eb="14">
      <t>スイシツ</t>
    </rPh>
    <rPh sb="15" eb="17">
      <t>レイワ</t>
    </rPh>
    <rPh sb="18" eb="20">
      <t>ネンド</t>
    </rPh>
    <rPh sb="20" eb="22">
      <t>ヘイキン</t>
    </rPh>
    <rPh sb="22" eb="23">
      <t>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</si>
</sst>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¥&quot;#,##0;[Red]&quot;¥&quot;\-#,##0"/>
    <numFmt numFmtId="176" formatCode="m/d"/>
    <numFmt numFmtId="177" formatCode="0.0_ "/>
    <numFmt numFmtId="178" formatCode="0.0_);[Red]\(0.0\)"/>
    <numFmt numFmtId="179" formatCode="0.00_ "/>
    <numFmt numFmtId="180" formatCode="0.0"/>
    <numFmt numFmtId="181" formatCode="0.000"/>
    <numFmt numFmtId="182" formatCode="#,##0.0;[Red]\-#,##0.0"/>
    <numFmt numFmtId="183" formatCode="0.0;_ࠀ"/>
    <numFmt numFmtId="184" formatCode="0.00;_ࠀ"/>
    <numFmt numFmtId="185" formatCode="#,##0.0"/>
    <numFmt numFmtId="186" formatCode="0.0000;_ࠀ"/>
    <numFmt numFmtId="187" formatCode="#,##0.000;[Red]\-#,##0.000"/>
    <numFmt numFmtId="188" formatCode="[&lt;10]0.0;[&gt;=10]0"/>
    <numFmt numFmtId="189" formatCode="[&lt;1]0.00;[&gt;=1]0.0"/>
    <numFmt numFmtId="190" formatCode="[&lt;5]0.0;[&gt;=5]0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4"/>
      <name val="ＭＳ Ｐ明朝"/>
      <family val="1"/>
      <charset val="128"/>
    </font>
    <font>
      <sz val="14"/>
      <name val="Times New Roman"/>
      <family val="1"/>
    </font>
    <font>
      <sz val="12"/>
      <name val="Times New Roman"/>
      <family val="1"/>
    </font>
    <font>
      <sz val="12"/>
      <name val="ＭＳ Ｐ明朝"/>
      <family val="1"/>
      <charset val="128"/>
    </font>
    <font>
      <vertAlign val="superscript"/>
      <sz val="10"/>
      <name val="Times New Roman"/>
      <family val="1"/>
    </font>
    <font>
      <sz val="8"/>
      <name val="Times New Roman"/>
      <family val="1"/>
    </font>
    <font>
      <sz val="12"/>
      <color theme="3" tint="-0.249977111117893"/>
      <name val="ＭＳ Ｐ明朝"/>
      <family val="1"/>
      <charset val="128"/>
    </font>
    <font>
      <sz val="12"/>
      <color theme="3" tint="-0.249977111117893"/>
      <name val="Times New Roman"/>
      <family val="1"/>
    </font>
    <font>
      <sz val="11"/>
      <name val="ＭＳ Ｐ明朝"/>
      <family val="1"/>
      <charset val="128"/>
    </font>
    <font>
      <sz val="10.5"/>
      <name val="Times New Roman"/>
      <family val="1"/>
    </font>
    <font>
      <sz val="10.5"/>
      <name val="ＭＳ Ｐ明朝"/>
      <family val="1"/>
      <charset val="128"/>
    </font>
    <font>
      <sz val="10.5"/>
      <color theme="3" tint="-0.249977111117893"/>
      <name val="Times New Roman"/>
      <family val="1"/>
    </font>
    <font>
      <vertAlign val="superscript"/>
      <sz val="10.5"/>
      <name val="Times New Roman"/>
      <family val="1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MS UI Gothic"/>
      <family val="3"/>
    </font>
    <font>
      <sz val="9"/>
      <color indexed="9"/>
      <name val="MS UI Gothic"/>
      <family val="3"/>
    </font>
    <font>
      <sz val="11"/>
      <color indexed="8"/>
      <name val="ＭＳ Ｐゴシック"/>
      <family val="3"/>
    </font>
    <font>
      <sz val="11"/>
      <name val="ＭＳ Ｐゴシック"/>
      <family val="3"/>
    </font>
    <font>
      <sz val="11"/>
      <color indexed="19"/>
      <name val="ＭＳ Ｐゴシック"/>
      <family val="3"/>
    </font>
    <font>
      <sz val="9"/>
      <color indexed="60"/>
      <name val="MS UI Gothic"/>
      <family val="3"/>
    </font>
    <font>
      <b/>
      <sz val="18"/>
      <color indexed="56"/>
      <name val="ＭＳ Ｐゴシック"/>
      <family val="3"/>
    </font>
    <font>
      <b/>
      <sz val="9"/>
      <color indexed="9"/>
      <name val="MS UI Gothic"/>
      <family val="3"/>
    </font>
    <font>
      <sz val="9"/>
      <color indexed="52"/>
      <name val="MS UI Gothic"/>
      <family val="3"/>
    </font>
    <font>
      <sz val="9"/>
      <color indexed="62"/>
      <name val="MS UI Gothic"/>
      <family val="3"/>
    </font>
    <font>
      <b/>
      <sz val="9"/>
      <color indexed="63"/>
      <name val="MS UI Gothic"/>
      <family val="3"/>
    </font>
    <font>
      <sz val="9"/>
      <color indexed="20"/>
      <name val="MS UI Gothic"/>
      <family val="3"/>
    </font>
    <font>
      <sz val="9"/>
      <color indexed="17"/>
      <name val="MS UI Gothic"/>
      <family val="3"/>
    </font>
    <font>
      <b/>
      <sz val="15"/>
      <color indexed="56"/>
      <name val="MS UI Gothic"/>
      <family val="3"/>
    </font>
    <font>
      <b/>
      <sz val="13"/>
      <color indexed="56"/>
      <name val="MS UI Gothic"/>
      <family val="3"/>
    </font>
    <font>
      <b/>
      <sz val="11"/>
      <color indexed="56"/>
      <name val="MS UI Gothic"/>
      <family val="3"/>
    </font>
    <font>
      <b/>
      <sz val="9"/>
      <color indexed="52"/>
      <name val="MS UI Gothic"/>
      <family val="3"/>
    </font>
    <font>
      <i/>
      <sz val="11"/>
      <color indexed="23"/>
      <name val="ＭＳ Ｐゴシック"/>
      <family val="3"/>
    </font>
    <font>
      <i/>
      <sz val="9"/>
      <color indexed="23"/>
      <name val="MS UI Gothic"/>
      <family val="3"/>
    </font>
    <font>
      <sz val="9"/>
      <color indexed="10"/>
      <name val="MS UI Gothic"/>
      <family val="3"/>
    </font>
    <font>
      <b/>
      <sz val="9"/>
      <color indexed="8"/>
      <name val="MS UI Gothic"/>
      <family val="3"/>
    </font>
    <font>
      <i/>
      <sz val="11"/>
      <color rgb="FF7F7F7F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19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4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auto="1"/>
      </diagonal>
    </border>
    <border diagonalUp="1" diagonalDown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71">
    <xf numFmtId="0" fontId="0" fillId="0" borderId="0"/>
    <xf numFmtId="38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/>
    <xf numFmtId="0" fontId="25" fillId="0" borderId="0"/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38" fontId="29" fillId="0" borderId="0" applyBorder="0" applyProtection="0"/>
    <xf numFmtId="0" fontId="30" fillId="0" borderId="0"/>
    <xf numFmtId="0" fontId="31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2" borderId="145" applyNumberFormat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5" fillId="0" borderId="147" applyNumberFormat="0" applyFill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9" fillId="5" borderId="0" applyNumberFormat="0" applyBorder="0" applyAlignment="0" applyProtection="0">
      <alignment vertical="center"/>
    </xf>
    <xf numFmtId="0" fontId="40" fillId="0" borderId="150" applyNumberFormat="0" applyFill="0" applyAlignment="0" applyProtection="0">
      <alignment vertical="center"/>
    </xf>
    <xf numFmtId="0" fontId="41" fillId="0" borderId="151" applyNumberFormat="0" applyFill="0" applyAlignment="0" applyProtection="0">
      <alignment vertical="center"/>
    </xf>
    <xf numFmtId="0" fontId="42" fillId="0" borderId="15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6" fontId="30" fillId="0" borderId="0" applyFont="0" applyFill="0" applyBorder="0" applyAlignment="0" applyProtection="0">
      <alignment vertical="center"/>
    </xf>
    <xf numFmtId="6" fontId="30" fillId="0" borderId="0" applyFont="0" applyFill="0" applyBorder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6" fontId="30" fillId="0" borderId="0" applyFont="0" applyFill="0" applyBorder="0" applyAlignment="0" applyProtection="0">
      <alignment vertical="center"/>
    </xf>
    <xf numFmtId="6" fontId="30" fillId="0" borderId="0" applyFont="0" applyFill="0" applyBorder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0" fillId="23" borderId="146" applyNumberFormat="0" applyFon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6" fillId="8" borderId="148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37" fillId="24" borderId="149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3" fillId="24" borderId="148" applyNumberFormat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47" fillId="0" borderId="153" applyNumberFormat="0" applyFill="0" applyAlignment="0" applyProtection="0">
      <alignment vertical="center"/>
    </xf>
    <xf numFmtId="0" fontId="26" fillId="0" borderId="0">
      <alignment vertical="center"/>
    </xf>
    <xf numFmtId="38" fontId="5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51" fillId="0" borderId="0"/>
    <xf numFmtId="0" fontId="26" fillId="0" borderId="0">
      <alignment vertical="center"/>
    </xf>
    <xf numFmtId="0" fontId="52" fillId="0" borderId="0"/>
    <xf numFmtId="38" fontId="52" fillId="0" borderId="0" applyBorder="0" applyProtection="0"/>
    <xf numFmtId="0" fontId="26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38" fontId="49" fillId="0" borderId="0" applyFont="0" applyFill="0" applyBorder="0" applyAlignment="0" applyProtection="0">
      <alignment vertical="center"/>
    </xf>
    <xf numFmtId="0" fontId="1" fillId="0" borderId="0"/>
    <xf numFmtId="9" fontId="51" fillId="0" borderId="0" applyFont="0" applyFill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561">
    <xf numFmtId="0" fontId="0" fillId="0" borderId="0" xfId="0"/>
    <xf numFmtId="0" fontId="3" fillId="0" borderId="0" xfId="0" applyFont="1" applyBorder="1" applyAlignment="1">
      <alignment horizontal="left" vertical="center"/>
    </xf>
    <xf numFmtId="0" fontId="7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6" xfId="0" applyNumberFormat="1" applyFont="1" applyBorder="1" applyAlignment="1">
      <alignment horizontal="center" vertical="center" shrinkToFit="1"/>
    </xf>
    <xf numFmtId="0" fontId="11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/>
    <xf numFmtId="0" fontId="7" fillId="0" borderId="0" xfId="0" applyNumberFormat="1" applyFont="1" applyAlignment="1"/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center" vertical="center"/>
    </xf>
    <xf numFmtId="0" fontId="7" fillId="0" borderId="21" xfId="0" applyNumberFormat="1" applyFont="1" applyBorder="1" applyAlignment="1">
      <alignment horizontal="left" vertical="center"/>
    </xf>
    <xf numFmtId="0" fontId="7" fillId="0" borderId="22" xfId="0" applyNumberFormat="1" applyFont="1" applyBorder="1" applyAlignment="1">
      <alignment horizontal="center" vertical="center"/>
    </xf>
    <xf numFmtId="0" fontId="7" fillId="0" borderId="23" xfId="0" applyNumberFormat="1" applyFont="1" applyBorder="1" applyAlignment="1">
      <alignment horizontal="left" vertical="center"/>
    </xf>
    <xf numFmtId="0" fontId="7" fillId="0" borderId="24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left" vertical="center"/>
    </xf>
    <xf numFmtId="0" fontId="7" fillId="0" borderId="26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left" vertical="center"/>
    </xf>
    <xf numFmtId="0" fontId="7" fillId="0" borderId="28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left" vertical="center"/>
    </xf>
    <xf numFmtId="0" fontId="7" fillId="0" borderId="30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33" xfId="0" applyNumberFormat="1" applyFont="1" applyBorder="1" applyAlignment="1">
      <alignment horizontal="left" vertical="center"/>
    </xf>
    <xf numFmtId="0" fontId="7" fillId="0" borderId="37" xfId="0" applyNumberFormat="1" applyFont="1" applyBorder="1" applyAlignment="1">
      <alignment horizontal="left" vertical="center"/>
    </xf>
    <xf numFmtId="0" fontId="7" fillId="0" borderId="42" xfId="0" applyNumberFormat="1" applyFont="1" applyBorder="1" applyAlignment="1">
      <alignment horizontal="left" vertical="center"/>
    </xf>
    <xf numFmtId="0" fontId="7" fillId="0" borderId="72" xfId="0" applyNumberFormat="1" applyFont="1" applyBorder="1" applyAlignment="1">
      <alignment horizontal="center" vertical="center"/>
    </xf>
    <xf numFmtId="0" fontId="7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NumberFormat="1" applyFont="1" applyAlignment="1">
      <alignment vertical="center"/>
    </xf>
    <xf numFmtId="0" fontId="7" fillId="0" borderId="101" xfId="0" applyNumberFormat="1" applyFont="1" applyBorder="1" applyAlignment="1">
      <alignment horizontal="center" vertical="center"/>
    </xf>
    <xf numFmtId="0" fontId="7" fillId="0" borderId="49" xfId="0" applyNumberFormat="1" applyFont="1" applyBorder="1" applyAlignment="1">
      <alignment horizontal="center" vertical="center"/>
    </xf>
    <xf numFmtId="0" fontId="7" fillId="0" borderId="103" xfId="0" applyNumberFormat="1" applyFont="1" applyBorder="1" applyAlignment="1">
      <alignment horizontal="center" vertical="center"/>
    </xf>
    <xf numFmtId="0" fontId="7" fillId="0" borderId="114" xfId="0" applyNumberFormat="1" applyFont="1" applyBorder="1" applyAlignment="1">
      <alignment horizontal="center" vertical="center"/>
    </xf>
    <xf numFmtId="0" fontId="7" fillId="0" borderId="112" xfId="0" applyNumberFormat="1" applyFont="1" applyBorder="1" applyAlignment="1">
      <alignment horizontal="center" vertical="center"/>
    </xf>
    <xf numFmtId="0" fontId="7" fillId="0" borderId="111" xfId="0" applyNumberFormat="1" applyFont="1" applyBorder="1" applyAlignment="1">
      <alignment horizontal="center" vertical="center"/>
    </xf>
    <xf numFmtId="0" fontId="7" fillId="0" borderId="115" xfId="0" applyNumberFormat="1" applyFont="1" applyBorder="1" applyAlignment="1">
      <alignment horizontal="center" vertical="center"/>
    </xf>
    <xf numFmtId="0" fontId="7" fillId="0" borderId="68" xfId="0" applyNumberFormat="1" applyFont="1" applyBorder="1" applyAlignment="1">
      <alignment horizontal="center" vertical="center"/>
    </xf>
    <xf numFmtId="0" fontId="7" fillId="0" borderId="116" xfId="0" applyNumberFormat="1" applyFont="1" applyBorder="1" applyAlignment="1">
      <alignment horizontal="center" vertical="center"/>
    </xf>
    <xf numFmtId="0" fontId="7" fillId="0" borderId="120" xfId="0" applyNumberFormat="1" applyFont="1" applyBorder="1" applyAlignment="1">
      <alignment horizontal="center" vertical="center"/>
    </xf>
    <xf numFmtId="0" fontId="7" fillId="0" borderId="97" xfId="0" applyNumberFormat="1" applyFont="1" applyBorder="1" applyAlignment="1">
      <alignment horizontal="center" vertical="center"/>
    </xf>
    <xf numFmtId="0" fontId="7" fillId="0" borderId="62" xfId="0" applyNumberFormat="1" applyFont="1" applyBorder="1" applyAlignment="1">
      <alignment horizontal="center" vertical="center"/>
    </xf>
    <xf numFmtId="0" fontId="7" fillId="0" borderId="123" xfId="0" applyNumberFormat="1" applyFont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Fill="1" applyAlignment="1">
      <alignment horizontal="center" vertical="center"/>
    </xf>
    <xf numFmtId="176" fontId="18" fillId="0" borderId="48" xfId="2" applyNumberFormat="1" applyFont="1" applyBorder="1" applyAlignment="1">
      <alignment horizontal="left" vertical="center"/>
    </xf>
    <xf numFmtId="176" fontId="18" fillId="0" borderId="58" xfId="2" applyNumberFormat="1" applyFont="1" applyBorder="1" applyAlignment="1">
      <alignment vertical="center"/>
    </xf>
    <xf numFmtId="176" fontId="18" fillId="0" borderId="47" xfId="2" applyNumberFormat="1" applyFont="1" applyBorder="1" applyAlignment="1">
      <alignment horizontal="center" vertical="center"/>
    </xf>
    <xf numFmtId="176" fontId="18" fillId="0" borderId="46" xfId="2" applyNumberFormat="1" applyFont="1" applyBorder="1" applyAlignment="1">
      <alignment horizontal="center" vertical="center"/>
    </xf>
    <xf numFmtId="176" fontId="18" fillId="0" borderId="59" xfId="2" applyNumberFormat="1" applyFont="1" applyBorder="1" applyAlignment="1">
      <alignment horizontal="center" vertical="center"/>
    </xf>
    <xf numFmtId="176" fontId="18" fillId="0" borderId="48" xfId="2" applyNumberFormat="1" applyFont="1" applyBorder="1" applyAlignment="1">
      <alignment horizontal="center" vertical="center"/>
    </xf>
    <xf numFmtId="176" fontId="18" fillId="0" borderId="46" xfId="2" applyNumberFormat="1" applyFont="1" applyFill="1" applyBorder="1" applyAlignment="1">
      <alignment horizontal="center" vertical="center"/>
    </xf>
    <xf numFmtId="176" fontId="18" fillId="0" borderId="48" xfId="2" applyNumberFormat="1" applyFont="1" applyBorder="1" applyAlignment="1">
      <alignment horizontal="center" vertical="center" shrinkToFit="1"/>
    </xf>
    <xf numFmtId="176" fontId="18" fillId="0" borderId="96" xfId="2" applyNumberFormat="1" applyFont="1" applyBorder="1" applyAlignment="1">
      <alignment horizontal="center" vertical="center" shrinkToFit="1"/>
    </xf>
    <xf numFmtId="176" fontId="18" fillId="0" borderId="59" xfId="2" applyNumberFormat="1" applyFont="1" applyBorder="1" applyAlignment="1">
      <alignment horizontal="center" vertical="center" shrinkToFit="1"/>
    </xf>
    <xf numFmtId="176" fontId="20" fillId="0" borderId="0" xfId="2" applyNumberFormat="1" applyFont="1" applyAlignment="1">
      <alignment vertical="center"/>
    </xf>
    <xf numFmtId="176" fontId="18" fillId="0" borderId="0" xfId="2" applyNumberFormat="1" applyFont="1" applyAlignment="1">
      <alignment vertical="center"/>
    </xf>
    <xf numFmtId="0" fontId="18" fillId="0" borderId="97" xfId="2" applyNumberFormat="1" applyFont="1" applyBorder="1" applyAlignment="1">
      <alignment vertical="center" shrinkToFit="1"/>
    </xf>
    <xf numFmtId="0" fontId="18" fillId="0" borderId="60" xfId="2" applyNumberFormat="1" applyFont="1" applyBorder="1" applyAlignment="1">
      <alignment horizontal="center" vertical="center" shrinkToFit="1"/>
    </xf>
    <xf numFmtId="0" fontId="18" fillId="0" borderId="61" xfId="2" applyNumberFormat="1" applyFont="1" applyBorder="1" applyAlignment="1">
      <alignment horizontal="center" vertical="center" shrinkToFit="1"/>
    </xf>
    <xf numFmtId="0" fontId="18" fillId="0" borderId="63" xfId="2" applyNumberFormat="1" applyFont="1" applyBorder="1" applyAlignment="1">
      <alignment horizontal="center" vertical="center" shrinkToFit="1"/>
    </xf>
    <xf numFmtId="0" fontId="18" fillId="0" borderId="68" xfId="2" applyNumberFormat="1" applyFont="1" applyBorder="1" applyAlignment="1">
      <alignment horizontal="center" vertical="center" shrinkToFit="1"/>
    </xf>
    <xf numFmtId="0" fontId="18" fillId="0" borderId="0" xfId="2" applyNumberFormat="1" applyFont="1" applyAlignment="1">
      <alignment vertical="center" shrinkToFit="1"/>
    </xf>
    <xf numFmtId="0" fontId="18" fillId="0" borderId="49" xfId="2" applyNumberFormat="1" applyFont="1" applyBorder="1" applyAlignment="1">
      <alignment vertical="center" shrinkToFit="1"/>
    </xf>
    <xf numFmtId="0" fontId="18" fillId="0" borderId="24" xfId="2" applyNumberFormat="1" applyFont="1" applyBorder="1" applyAlignment="1">
      <alignment horizontal="center" vertical="center" shrinkToFit="1"/>
    </xf>
    <xf numFmtId="0" fontId="18" fillId="0" borderId="51" xfId="2" applyNumberFormat="1" applyFont="1" applyBorder="1" applyAlignment="1">
      <alignment horizontal="center" vertical="center" shrinkToFit="1"/>
    </xf>
    <xf numFmtId="0" fontId="18" fillId="0" borderId="50" xfId="2" applyNumberFormat="1" applyFont="1" applyBorder="1" applyAlignment="1">
      <alignment horizontal="center" vertical="center" shrinkToFit="1"/>
    </xf>
    <xf numFmtId="0" fontId="18" fillId="0" borderId="2" xfId="2" applyNumberFormat="1" applyFont="1" applyBorder="1" applyAlignment="1">
      <alignment horizontal="center" vertical="center" shrinkToFit="1"/>
    </xf>
    <xf numFmtId="0" fontId="18" fillId="0" borderId="31" xfId="2" applyNumberFormat="1" applyFont="1" applyBorder="1" applyAlignment="1">
      <alignment vertical="center" shrinkToFit="1"/>
    </xf>
    <xf numFmtId="0" fontId="18" fillId="0" borderId="30" xfId="2" applyNumberFormat="1" applyFont="1" applyBorder="1" applyAlignment="1">
      <alignment horizontal="center" vertical="center" shrinkToFit="1"/>
    </xf>
    <xf numFmtId="0" fontId="18" fillId="0" borderId="64" xfId="2" applyNumberFormat="1" applyFont="1" applyBorder="1" applyAlignment="1">
      <alignment horizontal="center" vertical="center" shrinkToFit="1"/>
    </xf>
    <xf numFmtId="0" fontId="18" fillId="0" borderId="65" xfId="2" applyNumberFormat="1" applyFont="1" applyBorder="1" applyAlignment="1">
      <alignment horizontal="center" vertical="center" shrinkToFit="1"/>
    </xf>
    <xf numFmtId="0" fontId="18" fillId="0" borderId="4" xfId="2" applyNumberFormat="1" applyFont="1" applyBorder="1" applyAlignment="1">
      <alignment horizontal="center" vertical="center" shrinkToFit="1"/>
    </xf>
    <xf numFmtId="0" fontId="18" fillId="0" borderId="56" xfId="2" applyNumberFormat="1" applyFont="1" applyBorder="1" applyAlignment="1">
      <alignment horizontal="left" vertical="center"/>
    </xf>
    <xf numFmtId="0" fontId="18" fillId="0" borderId="66" xfId="2" applyNumberFormat="1" applyFont="1" applyBorder="1" applyAlignment="1">
      <alignment horizontal="center" vertical="center"/>
    </xf>
    <xf numFmtId="182" fontId="18" fillId="0" borderId="5" xfId="1" applyNumberFormat="1" applyFont="1" applyFill="1" applyBorder="1" applyAlignment="1">
      <alignment horizontal="center" vertical="center"/>
    </xf>
    <xf numFmtId="184" fontId="20" fillId="0" borderId="0" xfId="2" applyNumberFormat="1" applyFont="1" applyBorder="1" applyAlignment="1">
      <alignment horizontal="center" vertical="center" shrinkToFit="1"/>
    </xf>
    <xf numFmtId="0" fontId="18" fillId="0" borderId="0" xfId="2" applyNumberFormat="1" applyFont="1" applyAlignment="1">
      <alignment vertical="center"/>
    </xf>
    <xf numFmtId="0" fontId="18" fillId="0" borderId="68" xfId="2" applyNumberFormat="1" applyFont="1" applyBorder="1" applyAlignment="1">
      <alignment vertical="center"/>
    </xf>
    <xf numFmtId="0" fontId="18" fillId="0" borderId="63" xfId="2" applyNumberFormat="1" applyFont="1" applyBorder="1" applyAlignment="1">
      <alignment horizontal="center" vertical="center"/>
    </xf>
    <xf numFmtId="0" fontId="18" fillId="0" borderId="0" xfId="0" applyNumberFormat="1" applyFont="1" applyAlignment="1">
      <alignment vertical="center"/>
    </xf>
    <xf numFmtId="0" fontId="18" fillId="0" borderId="2" xfId="2" applyNumberFormat="1" applyFont="1" applyBorder="1" applyAlignment="1">
      <alignment vertical="center"/>
    </xf>
    <xf numFmtId="0" fontId="18" fillId="0" borderId="51" xfId="2" applyNumberFormat="1" applyFont="1" applyBorder="1" applyAlignment="1">
      <alignment horizontal="center" vertical="center"/>
    </xf>
    <xf numFmtId="0" fontId="18" fillId="0" borderId="1" xfId="2" applyNumberFormat="1" applyFont="1" applyBorder="1" applyAlignment="1">
      <alignment horizontal="center" vertical="center"/>
    </xf>
    <xf numFmtId="180" fontId="18" fillId="0" borderId="1" xfId="2" applyNumberFormat="1" applyFont="1" applyFill="1" applyBorder="1" applyAlignment="1">
      <alignment horizontal="center" vertical="center"/>
    </xf>
    <xf numFmtId="182" fontId="18" fillId="0" borderId="1" xfId="1" applyNumberFormat="1" applyFont="1" applyFill="1" applyBorder="1" applyAlignment="1">
      <alignment horizontal="center" vertical="center"/>
    </xf>
    <xf numFmtId="182" fontId="18" fillId="0" borderId="50" xfId="1" applyNumberFormat="1" applyFont="1" applyBorder="1" applyAlignment="1">
      <alignment horizontal="center" vertical="center" shrinkToFit="1"/>
    </xf>
    <xf numFmtId="0" fontId="18" fillId="0" borderId="2" xfId="0" applyNumberFormat="1" applyFont="1" applyBorder="1" applyAlignment="1">
      <alignment horizontal="center" vertical="center" shrinkToFit="1"/>
    </xf>
    <xf numFmtId="0" fontId="18" fillId="0" borderId="24" xfId="2" applyNumberFormat="1" applyFont="1" applyBorder="1" applyAlignment="1">
      <alignment horizontal="center" vertical="center"/>
    </xf>
    <xf numFmtId="0" fontId="18" fillId="0" borderId="50" xfId="2" applyNumberFormat="1" applyFont="1" applyBorder="1" applyAlignment="1">
      <alignment horizontal="center" vertical="center"/>
    </xf>
    <xf numFmtId="0" fontId="18" fillId="0" borderId="1" xfId="2" applyNumberFormat="1" applyFont="1" applyFill="1" applyBorder="1" applyAlignment="1">
      <alignment horizontal="center" vertical="center"/>
    </xf>
    <xf numFmtId="0" fontId="18" fillId="0" borderId="50" xfId="0" applyNumberFormat="1" applyFont="1" applyBorder="1" applyAlignment="1">
      <alignment horizontal="center" vertical="center" shrinkToFit="1"/>
    </xf>
    <xf numFmtId="38" fontId="18" fillId="0" borderId="12" xfId="1" applyFont="1" applyBorder="1" applyAlignment="1">
      <alignment vertical="center" shrinkToFit="1"/>
    </xf>
    <xf numFmtId="38" fontId="18" fillId="0" borderId="54" xfId="1" applyFont="1" applyBorder="1" applyAlignment="1">
      <alignment horizontal="center" vertical="center" shrinkToFit="1"/>
    </xf>
    <xf numFmtId="38" fontId="18" fillId="0" borderId="53" xfId="1" applyFont="1" applyBorder="1" applyAlignment="1">
      <alignment horizontal="center" vertical="center" shrinkToFit="1"/>
    </xf>
    <xf numFmtId="38" fontId="18" fillId="0" borderId="8" xfId="1" applyFont="1" applyBorder="1" applyAlignment="1">
      <alignment horizontal="center" vertical="center" shrinkToFit="1"/>
    </xf>
    <xf numFmtId="38" fontId="18" fillId="0" borderId="26" xfId="1" applyFont="1" applyBorder="1" applyAlignment="1">
      <alignment horizontal="center" vertical="center" shrinkToFit="1"/>
    </xf>
    <xf numFmtId="38" fontId="18" fillId="0" borderId="8" xfId="1" applyFont="1" applyFill="1" applyBorder="1" applyAlignment="1">
      <alignment horizontal="center" vertical="center" shrinkToFit="1"/>
    </xf>
    <xf numFmtId="38" fontId="18" fillId="0" borderId="12" xfId="1" applyFont="1" applyBorder="1" applyAlignment="1">
      <alignment horizontal="center" vertical="center" shrinkToFit="1"/>
    </xf>
    <xf numFmtId="38" fontId="18" fillId="0" borderId="0" xfId="1" applyFont="1" applyAlignment="1">
      <alignment vertical="center" shrinkToFit="1"/>
    </xf>
    <xf numFmtId="0" fontId="18" fillId="0" borderId="10" xfId="2" applyNumberFormat="1" applyFont="1" applyBorder="1" applyAlignment="1">
      <alignment vertical="center"/>
    </xf>
    <xf numFmtId="0" fontId="18" fillId="0" borderId="55" xfId="2" applyNumberFormat="1" applyFont="1" applyBorder="1" applyAlignment="1">
      <alignment horizontal="center" vertical="center"/>
    </xf>
    <xf numFmtId="0" fontId="18" fillId="0" borderId="9" xfId="2" applyNumberFormat="1" applyFont="1" applyFill="1" applyBorder="1" applyAlignment="1">
      <alignment horizontal="center" vertical="center"/>
    </xf>
    <xf numFmtId="0" fontId="18" fillId="0" borderId="7" xfId="2" applyNumberFormat="1" applyFont="1" applyBorder="1" applyAlignment="1">
      <alignment vertical="center"/>
    </xf>
    <xf numFmtId="0" fontId="18" fillId="0" borderId="52" xfId="2" applyNumberFormat="1" applyFont="1" applyBorder="1" applyAlignment="1">
      <alignment horizontal="center" vertical="center"/>
    </xf>
    <xf numFmtId="0" fontId="18" fillId="0" borderId="11" xfId="2" applyNumberFormat="1" applyFont="1" applyFill="1" applyBorder="1" applyAlignment="1">
      <alignment horizontal="center" vertical="center"/>
    </xf>
    <xf numFmtId="0" fontId="18" fillId="0" borderId="12" xfId="2" applyNumberFormat="1" applyFont="1" applyBorder="1" applyAlignment="1">
      <alignment vertical="center"/>
    </xf>
    <xf numFmtId="0" fontId="18" fillId="0" borderId="54" xfId="2" applyNumberFormat="1" applyFont="1" applyBorder="1" applyAlignment="1">
      <alignment horizontal="center" vertical="center"/>
    </xf>
    <xf numFmtId="0" fontId="18" fillId="0" borderId="8" xfId="2" applyNumberFormat="1" applyFont="1" applyFill="1" applyBorder="1" applyAlignment="1">
      <alignment horizontal="center" vertical="center"/>
    </xf>
    <xf numFmtId="182" fontId="18" fillId="0" borderId="53" xfId="1" applyNumberFormat="1" applyFont="1" applyBorder="1" applyAlignment="1">
      <alignment horizontal="center" vertical="center" shrinkToFit="1"/>
    </xf>
    <xf numFmtId="0" fontId="18" fillId="0" borderId="18" xfId="2" applyNumberFormat="1" applyFont="1" applyBorder="1" applyAlignment="1">
      <alignment vertical="center"/>
    </xf>
    <xf numFmtId="0" fontId="18" fillId="0" borderId="71" xfId="2" applyNumberFormat="1" applyFont="1" applyBorder="1" applyAlignment="1">
      <alignment horizontal="center" vertical="center"/>
    </xf>
    <xf numFmtId="0" fontId="18" fillId="0" borderId="51" xfId="0" applyNumberFormat="1" applyFont="1" applyBorder="1" applyAlignment="1">
      <alignment horizontal="center" vertical="center" shrinkToFit="1"/>
    </xf>
    <xf numFmtId="0" fontId="18" fillId="0" borderId="89" xfId="2" applyNumberFormat="1" applyFont="1" applyBorder="1" applyAlignment="1">
      <alignment vertical="center"/>
    </xf>
    <xf numFmtId="0" fontId="18" fillId="0" borderId="15" xfId="2" applyNumberFormat="1" applyFont="1" applyBorder="1" applyAlignment="1">
      <alignment vertical="center"/>
    </xf>
    <xf numFmtId="0" fontId="18" fillId="0" borderId="15" xfId="2" applyNumberFormat="1" applyFont="1" applyBorder="1" applyAlignment="1">
      <alignment horizontal="left" vertical="center"/>
    </xf>
    <xf numFmtId="0" fontId="18" fillId="0" borderId="40" xfId="2" applyNumberFormat="1" applyFont="1" applyBorder="1" applyAlignment="1">
      <alignment vertical="center"/>
    </xf>
    <xf numFmtId="0" fontId="18" fillId="0" borderId="73" xfId="2" applyNumberFormat="1" applyFont="1" applyBorder="1" applyAlignment="1">
      <alignment horizontal="center" vertical="center"/>
    </xf>
    <xf numFmtId="0" fontId="18" fillId="0" borderId="39" xfId="2" applyNumberFormat="1" applyFont="1" applyBorder="1" applyAlignment="1">
      <alignment horizontal="center" vertical="center"/>
    </xf>
    <xf numFmtId="0" fontId="18" fillId="0" borderId="38" xfId="2" applyNumberFormat="1" applyFont="1" applyBorder="1" applyAlignment="1">
      <alignment horizontal="center" vertical="center"/>
    </xf>
    <xf numFmtId="0" fontId="18" fillId="0" borderId="74" xfId="2" applyNumberFormat="1" applyFont="1" applyBorder="1" applyAlignment="1">
      <alignment horizontal="center" vertical="center"/>
    </xf>
    <xf numFmtId="0" fontId="18" fillId="0" borderId="39" xfId="2" applyNumberFormat="1" applyFont="1" applyFill="1" applyBorder="1" applyAlignment="1">
      <alignment horizontal="center" vertical="center"/>
    </xf>
    <xf numFmtId="180" fontId="18" fillId="0" borderId="63" xfId="0" applyNumberFormat="1" applyFont="1" applyBorder="1" applyAlignment="1">
      <alignment horizontal="center" vertical="center" shrinkToFit="1"/>
    </xf>
    <xf numFmtId="182" fontId="18" fillId="0" borderId="8" xfId="1" applyNumberFormat="1" applyFont="1" applyFill="1" applyBorder="1" applyAlignment="1">
      <alignment horizontal="center" vertical="center"/>
    </xf>
    <xf numFmtId="182" fontId="18" fillId="0" borderId="9" xfId="1" applyNumberFormat="1" applyFont="1" applyFill="1" applyBorder="1" applyAlignment="1">
      <alignment horizontal="center" vertical="center"/>
    </xf>
    <xf numFmtId="186" fontId="20" fillId="0" borderId="0" xfId="2" applyNumberFormat="1" applyFont="1" applyBorder="1" applyAlignment="1">
      <alignment horizontal="center" vertical="center" shrinkToFit="1"/>
    </xf>
    <xf numFmtId="182" fontId="18" fillId="0" borderId="69" xfId="1" applyNumberFormat="1" applyFont="1" applyBorder="1" applyAlignment="1">
      <alignment horizontal="center" vertical="center" shrinkToFit="1"/>
    </xf>
    <xf numFmtId="0" fontId="18" fillId="0" borderId="19" xfId="2" applyNumberFormat="1" applyFont="1" applyBorder="1" applyAlignment="1">
      <alignment vertical="center"/>
    </xf>
    <xf numFmtId="0" fontId="18" fillId="0" borderId="57" xfId="2" applyNumberFormat="1" applyFont="1" applyBorder="1" applyAlignment="1">
      <alignment horizontal="center" vertical="center"/>
    </xf>
    <xf numFmtId="0" fontId="18" fillId="0" borderId="80" xfId="2" applyNumberFormat="1" applyFont="1" applyBorder="1" applyAlignment="1">
      <alignment vertical="center"/>
    </xf>
    <xf numFmtId="0" fontId="18" fillId="0" borderId="77" xfId="2" applyNumberFormat="1" applyFont="1" applyBorder="1" applyAlignment="1">
      <alignment horizontal="center" vertical="center"/>
    </xf>
    <xf numFmtId="0" fontId="18" fillId="0" borderId="81" xfId="0" applyNumberFormat="1" applyFont="1" applyFill="1" applyBorder="1" applyAlignment="1">
      <alignment horizontal="center" vertical="center" shrinkToFit="1"/>
    </xf>
    <xf numFmtId="183" fontId="20" fillId="0" borderId="0" xfId="2" applyNumberFormat="1" applyFont="1" applyBorder="1" applyAlignment="1">
      <alignment horizontal="center" vertical="center" shrinkToFit="1"/>
    </xf>
    <xf numFmtId="182" fontId="18" fillId="0" borderId="79" xfId="1" applyNumberFormat="1" applyFont="1" applyBorder="1" applyAlignment="1">
      <alignment horizontal="center" vertical="center" shrinkToFit="1"/>
    </xf>
    <xf numFmtId="178" fontId="18" fillId="0" borderId="0" xfId="2" applyNumberFormat="1" applyFont="1" applyBorder="1" applyAlignment="1">
      <alignment horizontal="center" vertical="center" textRotation="255" justifyLastLine="1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76" fontId="18" fillId="0" borderId="48" xfId="0" applyNumberFormat="1" applyFont="1" applyBorder="1" applyAlignment="1">
      <alignment horizontal="left" vertical="center"/>
    </xf>
    <xf numFmtId="176" fontId="18" fillId="0" borderId="58" xfId="0" applyNumberFormat="1" applyFont="1" applyBorder="1" applyAlignment="1">
      <alignment vertical="center"/>
    </xf>
    <xf numFmtId="176" fontId="18" fillId="0" borderId="47" xfId="0" applyNumberFormat="1" applyFont="1" applyBorder="1" applyAlignment="1">
      <alignment horizontal="center" vertical="center"/>
    </xf>
    <xf numFmtId="176" fontId="18" fillId="0" borderId="46" xfId="0" applyNumberFormat="1" applyFont="1" applyBorder="1" applyAlignment="1">
      <alignment horizontal="center" vertical="center" shrinkToFit="1"/>
    </xf>
    <xf numFmtId="176" fontId="18" fillId="0" borderId="59" xfId="0" applyNumberFormat="1" applyFont="1" applyBorder="1" applyAlignment="1">
      <alignment horizontal="center" vertical="center" shrinkToFit="1"/>
    </xf>
    <xf numFmtId="176" fontId="18" fillId="0" borderId="48" xfId="0" applyNumberFormat="1" applyFont="1" applyBorder="1" applyAlignment="1">
      <alignment horizontal="center" vertical="center" shrinkToFit="1"/>
    </xf>
    <xf numFmtId="176" fontId="18" fillId="0" borderId="46" xfId="0" applyNumberFormat="1" applyFont="1" applyFill="1" applyBorder="1" applyAlignment="1">
      <alignment horizontal="center" vertical="center" shrinkToFit="1"/>
    </xf>
    <xf numFmtId="176" fontId="18" fillId="0" borderId="96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vertical="center"/>
    </xf>
    <xf numFmtId="176" fontId="18" fillId="0" borderId="88" xfId="0" applyNumberFormat="1" applyFont="1" applyBorder="1" applyAlignment="1">
      <alignment horizontal="left" vertical="center"/>
    </xf>
    <xf numFmtId="0" fontId="18" fillId="0" borderId="84" xfId="0" applyFont="1" applyBorder="1" applyAlignment="1">
      <alignment horizontal="left" vertical="center"/>
    </xf>
    <xf numFmtId="0" fontId="18" fillId="0" borderId="84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left" vertical="center" shrinkToFit="1"/>
    </xf>
    <xf numFmtId="0" fontId="18" fillId="0" borderId="88" xfId="0" applyFont="1" applyBorder="1" applyAlignment="1">
      <alignment horizontal="left" vertical="center" shrinkToFit="1"/>
    </xf>
    <xf numFmtId="0" fontId="18" fillId="0" borderId="84" xfId="0" applyFont="1" applyFill="1" applyBorder="1" applyAlignment="1">
      <alignment horizontal="left" vertical="center" shrinkToFit="1"/>
    </xf>
    <xf numFmtId="0" fontId="18" fillId="0" borderId="89" xfId="0" applyNumberFormat="1" applyFont="1" applyBorder="1" applyAlignment="1">
      <alignment vertical="center"/>
    </xf>
    <xf numFmtId="0" fontId="18" fillId="0" borderId="63" xfId="0" applyNumberFormat="1" applyFont="1" applyBorder="1" applyAlignment="1">
      <alignment horizontal="center" vertical="center"/>
    </xf>
    <xf numFmtId="0" fontId="18" fillId="0" borderId="15" xfId="0" applyNumberFormat="1" applyFont="1" applyBorder="1" applyAlignment="1">
      <alignment vertical="center"/>
    </xf>
    <xf numFmtId="0" fontId="18" fillId="0" borderId="51" xfId="0" applyNumberFormat="1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 shrinkToFit="1"/>
    </xf>
    <xf numFmtId="180" fontId="18" fillId="0" borderId="51" xfId="0" applyNumberFormat="1" applyFont="1" applyBorder="1" applyAlignment="1">
      <alignment horizontal="center" vertical="center" shrinkToFit="1"/>
    </xf>
    <xf numFmtId="180" fontId="18" fillId="0" borderId="50" xfId="0" applyNumberFormat="1" applyFont="1" applyBorder="1" applyAlignment="1">
      <alignment horizontal="center" vertical="center" shrinkToFit="1"/>
    </xf>
    <xf numFmtId="180" fontId="18" fillId="0" borderId="1" xfId="0" applyNumberFormat="1" applyFont="1" applyFill="1" applyBorder="1" applyAlignment="1">
      <alignment horizontal="center" vertical="center" shrinkToFit="1"/>
    </xf>
    <xf numFmtId="180" fontId="18" fillId="0" borderId="2" xfId="0" applyNumberFormat="1" applyFont="1" applyBorder="1" applyAlignment="1">
      <alignment horizontal="center" vertical="center" shrinkToFit="1"/>
    </xf>
    <xf numFmtId="0" fontId="18" fillId="0" borderId="15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center" vertical="center" shrinkToFit="1"/>
    </xf>
    <xf numFmtId="0" fontId="18" fillId="0" borderId="1" xfId="0" applyNumberFormat="1" applyFont="1" applyFill="1" applyBorder="1" applyAlignment="1">
      <alignment horizontal="center" vertical="center" shrinkToFit="1"/>
    </xf>
    <xf numFmtId="0" fontId="18" fillId="0" borderId="24" xfId="0" applyNumberFormat="1" applyFont="1" applyBorder="1" applyAlignment="1">
      <alignment horizontal="center" vertical="center" shrinkToFit="1"/>
    </xf>
    <xf numFmtId="0" fontId="18" fillId="0" borderId="2" xfId="0" applyNumberFormat="1" applyFont="1" applyBorder="1" applyAlignment="1">
      <alignment vertical="center"/>
    </xf>
    <xf numFmtId="0" fontId="18" fillId="0" borderId="10" xfId="0" applyNumberFormat="1" applyFont="1" applyBorder="1" applyAlignment="1">
      <alignment vertical="center"/>
    </xf>
    <xf numFmtId="0" fontId="18" fillId="0" borderId="55" xfId="0" applyNumberFormat="1" applyFont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 vertical="center" shrinkToFit="1"/>
    </xf>
    <xf numFmtId="0" fontId="18" fillId="0" borderId="28" xfId="0" applyNumberFormat="1" applyFont="1" applyBorder="1" applyAlignment="1">
      <alignment horizontal="center" vertical="center" shrinkToFit="1"/>
    </xf>
    <xf numFmtId="0" fontId="18" fillId="0" borderId="69" xfId="0" applyNumberFormat="1" applyFont="1" applyBorder="1" applyAlignment="1">
      <alignment horizontal="center" vertical="center" shrinkToFit="1"/>
    </xf>
    <xf numFmtId="1" fontId="18" fillId="0" borderId="9" xfId="0" applyNumberFormat="1" applyFont="1" applyBorder="1" applyAlignment="1">
      <alignment horizontal="center" vertical="center" shrinkToFit="1"/>
    </xf>
    <xf numFmtId="0" fontId="18" fillId="0" borderId="9" xfId="0" applyNumberFormat="1" applyFont="1" applyFill="1" applyBorder="1" applyAlignment="1">
      <alignment horizontal="center" vertical="center" shrinkToFit="1"/>
    </xf>
    <xf numFmtId="0" fontId="18" fillId="0" borderId="10" xfId="0" applyNumberFormat="1" applyFont="1" applyBorder="1" applyAlignment="1">
      <alignment horizontal="center" vertical="center" shrinkToFit="1"/>
    </xf>
    <xf numFmtId="0" fontId="18" fillId="0" borderId="55" xfId="0" applyNumberFormat="1" applyFont="1" applyBorder="1" applyAlignment="1">
      <alignment horizontal="center" vertical="center" shrinkToFit="1"/>
    </xf>
    <xf numFmtId="0" fontId="18" fillId="0" borderId="7" xfId="0" applyNumberFormat="1" applyFont="1" applyBorder="1" applyAlignment="1">
      <alignment vertical="center"/>
    </xf>
    <xf numFmtId="0" fontId="18" fillId="0" borderId="52" xfId="0" applyNumberFormat="1" applyFont="1" applyBorder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 shrinkToFit="1"/>
    </xf>
    <xf numFmtId="0" fontId="18" fillId="0" borderId="22" xfId="0" applyNumberFormat="1" applyFont="1" applyBorder="1" applyAlignment="1">
      <alignment horizontal="center" vertical="center" shrinkToFit="1"/>
    </xf>
    <xf numFmtId="0" fontId="18" fillId="0" borderId="70" xfId="0" applyNumberFormat="1" applyFont="1" applyBorder="1" applyAlignment="1">
      <alignment horizontal="center" vertical="center" shrinkToFit="1"/>
    </xf>
    <xf numFmtId="0" fontId="18" fillId="0" borderId="11" xfId="0" applyNumberFormat="1" applyFont="1" applyFill="1" applyBorder="1" applyAlignment="1">
      <alignment horizontal="center" vertical="center" shrinkToFit="1"/>
    </xf>
    <xf numFmtId="0" fontId="18" fillId="0" borderId="7" xfId="0" applyNumberFormat="1" applyFont="1" applyBorder="1" applyAlignment="1">
      <alignment horizontal="center" vertical="center" shrinkToFit="1"/>
    </xf>
    <xf numFmtId="0" fontId="18" fillId="0" borderId="52" xfId="0" applyNumberFormat="1" applyFont="1" applyBorder="1" applyAlignment="1">
      <alignment horizontal="center" vertical="center" shrinkToFit="1"/>
    </xf>
    <xf numFmtId="182" fontId="18" fillId="0" borderId="24" xfId="1" applyNumberFormat="1" applyFont="1" applyBorder="1" applyAlignment="1">
      <alignment horizontal="center" vertical="center" shrinkToFit="1"/>
    </xf>
    <xf numFmtId="182" fontId="18" fillId="0" borderId="1" xfId="1" applyNumberFormat="1" applyFont="1" applyBorder="1" applyAlignment="1">
      <alignment horizontal="center" vertical="center" shrinkToFit="1"/>
    </xf>
    <xf numFmtId="180" fontId="18" fillId="0" borderId="9" xfId="0" applyNumberFormat="1" applyFont="1" applyBorder="1" applyAlignment="1">
      <alignment horizontal="center" vertical="center" shrinkToFit="1"/>
    </xf>
    <xf numFmtId="182" fontId="18" fillId="0" borderId="9" xfId="1" applyNumberFormat="1" applyFont="1" applyBorder="1" applyAlignment="1">
      <alignment horizontal="center" vertical="center" shrinkToFit="1"/>
    </xf>
    <xf numFmtId="180" fontId="18" fillId="0" borderId="9" xfId="0" applyNumberFormat="1" applyFont="1" applyFill="1" applyBorder="1" applyAlignment="1">
      <alignment horizontal="center" vertical="center" shrinkToFit="1"/>
    </xf>
    <xf numFmtId="0" fontId="18" fillId="0" borderId="80" xfId="0" applyNumberFormat="1" applyFont="1" applyBorder="1" applyAlignment="1">
      <alignment vertical="center"/>
    </xf>
    <xf numFmtId="0" fontId="18" fillId="0" borderId="77" xfId="0" applyNumberFormat="1" applyFont="1" applyBorder="1" applyAlignment="1">
      <alignment horizontal="center" vertical="center"/>
    </xf>
    <xf numFmtId="0" fontId="18" fillId="0" borderId="78" xfId="0" applyNumberFormat="1" applyFont="1" applyBorder="1" applyAlignment="1">
      <alignment horizontal="center" vertical="center" shrinkToFit="1"/>
    </xf>
    <xf numFmtId="0" fontId="18" fillId="0" borderId="77" xfId="0" applyNumberFormat="1" applyFont="1" applyBorder="1" applyAlignment="1">
      <alignment horizontal="center" vertical="center" shrinkToFit="1"/>
    </xf>
    <xf numFmtId="0" fontId="18" fillId="0" borderId="79" xfId="0" applyNumberFormat="1" applyFont="1" applyBorder="1" applyAlignment="1">
      <alignment horizontal="center" vertical="center" shrinkToFit="1"/>
    </xf>
    <xf numFmtId="0" fontId="18" fillId="0" borderId="78" xfId="0" applyNumberFormat="1" applyFont="1" applyFill="1" applyBorder="1" applyAlignment="1">
      <alignment horizontal="center" vertical="center" shrinkToFit="1"/>
    </xf>
    <xf numFmtId="180" fontId="18" fillId="0" borderId="79" xfId="0" applyNumberFormat="1" applyFont="1" applyBorder="1" applyAlignment="1">
      <alignment horizontal="center" vertical="center" shrinkToFit="1"/>
    </xf>
    <xf numFmtId="0" fontId="18" fillId="0" borderId="68" xfId="0" applyNumberFormat="1" applyFont="1" applyBorder="1" applyAlignment="1">
      <alignment vertical="center"/>
    </xf>
    <xf numFmtId="0" fontId="18" fillId="0" borderId="62" xfId="0" applyNumberFormat="1" applyFont="1" applyBorder="1" applyAlignment="1">
      <alignment horizontal="center" vertical="center" shrinkToFit="1"/>
    </xf>
    <xf numFmtId="0" fontId="18" fillId="0" borderId="60" xfId="0" applyNumberFormat="1" applyFont="1" applyBorder="1" applyAlignment="1">
      <alignment horizontal="center" vertical="center" shrinkToFit="1"/>
    </xf>
    <xf numFmtId="0" fontId="18" fillId="0" borderId="61" xfId="0" applyNumberFormat="1" applyFont="1" applyBorder="1" applyAlignment="1">
      <alignment horizontal="center" vertical="center" shrinkToFit="1"/>
    </xf>
    <xf numFmtId="0" fontId="18" fillId="0" borderId="62" xfId="0" applyNumberFormat="1" applyFont="1" applyFill="1" applyBorder="1" applyAlignment="1">
      <alignment horizontal="center" vertical="center" shrinkToFit="1"/>
    </xf>
    <xf numFmtId="180" fontId="18" fillId="0" borderId="24" xfId="0" applyNumberFormat="1" applyFont="1" applyBorder="1" applyAlignment="1">
      <alignment horizontal="center" vertical="center" shrinkToFit="1"/>
    </xf>
    <xf numFmtId="1" fontId="18" fillId="0" borderId="1" xfId="0" applyNumberFormat="1" applyFont="1" applyBorder="1" applyAlignment="1">
      <alignment horizontal="center" vertical="center" shrinkToFit="1"/>
    </xf>
    <xf numFmtId="180" fontId="18" fillId="0" borderId="11" xfId="0" applyNumberFormat="1" applyFont="1" applyBorder="1" applyAlignment="1">
      <alignment horizontal="center" vertical="center" shrinkToFit="1"/>
    </xf>
    <xf numFmtId="182" fontId="18" fillId="0" borderId="11" xfId="1" applyNumberFormat="1" applyFont="1" applyBorder="1" applyAlignment="1">
      <alignment horizontal="center" vertical="center" shrinkToFit="1"/>
    </xf>
    <xf numFmtId="180" fontId="18" fillId="0" borderId="70" xfId="0" applyNumberFormat="1" applyFont="1" applyBorder="1" applyAlignment="1">
      <alignment horizontal="center" vertical="center" shrinkToFit="1"/>
    </xf>
    <xf numFmtId="180" fontId="18" fillId="0" borderId="11" xfId="0" applyNumberFormat="1" applyFont="1" applyFill="1" applyBorder="1" applyAlignment="1">
      <alignment horizontal="center" vertical="center" shrinkToFit="1"/>
    </xf>
    <xf numFmtId="182" fontId="18" fillId="0" borderId="11" xfId="1" applyNumberFormat="1" applyFont="1" applyFill="1" applyBorder="1" applyAlignment="1">
      <alignment horizontal="center" vertical="center" shrinkToFit="1"/>
    </xf>
    <xf numFmtId="180" fontId="18" fillId="0" borderId="52" xfId="0" applyNumberFormat="1" applyFont="1" applyBorder="1" applyAlignment="1">
      <alignment horizontal="center" vertical="center" shrinkToFit="1"/>
    </xf>
    <xf numFmtId="0" fontId="18" fillId="0" borderId="12" xfId="0" applyNumberFormat="1" applyFont="1" applyBorder="1" applyAlignment="1">
      <alignment vertical="center"/>
    </xf>
    <xf numFmtId="0" fontId="18" fillId="0" borderId="54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 vertical="center" shrinkToFit="1"/>
    </xf>
    <xf numFmtId="182" fontId="18" fillId="0" borderId="8" xfId="1" applyNumberFormat="1" applyFont="1" applyBorder="1" applyAlignment="1">
      <alignment horizontal="center" vertical="center" shrinkToFit="1"/>
    </xf>
    <xf numFmtId="182" fontId="18" fillId="0" borderId="26" xfId="1" applyNumberFormat="1" applyFont="1" applyBorder="1" applyAlignment="1">
      <alignment horizontal="center" vertical="center" shrinkToFit="1"/>
    </xf>
    <xf numFmtId="0" fontId="18" fillId="0" borderId="53" xfId="0" applyNumberFormat="1" applyFont="1" applyBorder="1" applyAlignment="1">
      <alignment horizontal="center" vertical="center" shrinkToFit="1"/>
    </xf>
    <xf numFmtId="0" fontId="18" fillId="0" borderId="8" xfId="0" applyNumberFormat="1" applyFont="1" applyFill="1" applyBorder="1" applyAlignment="1">
      <alignment horizontal="center" vertical="center" shrinkToFit="1"/>
    </xf>
    <xf numFmtId="0" fontId="18" fillId="0" borderId="12" xfId="0" applyNumberFormat="1" applyFont="1" applyBorder="1" applyAlignment="1">
      <alignment horizontal="center" vertical="center" shrinkToFit="1"/>
    </xf>
    <xf numFmtId="0" fontId="18" fillId="0" borderId="66" xfId="0" applyNumberFormat="1" applyFont="1" applyBorder="1" applyAlignment="1">
      <alignment horizontal="center" vertical="center"/>
    </xf>
    <xf numFmtId="0" fontId="18" fillId="0" borderId="5" xfId="0" applyNumberFormat="1" applyFont="1" applyBorder="1" applyAlignment="1">
      <alignment horizontal="center" vertical="center" shrinkToFit="1"/>
    </xf>
    <xf numFmtId="0" fontId="18" fillId="0" borderId="67" xfId="0" applyNumberFormat="1" applyFont="1" applyBorder="1" applyAlignment="1">
      <alignment horizontal="center" vertical="center" shrinkToFit="1"/>
    </xf>
    <xf numFmtId="180" fontId="18" fillId="0" borderId="5" xfId="0" applyNumberFormat="1" applyFont="1" applyBorder="1" applyAlignment="1">
      <alignment horizontal="center" vertical="center" shrinkToFit="1"/>
    </xf>
    <xf numFmtId="0" fontId="18" fillId="0" borderId="5" xfId="0" applyNumberFormat="1" applyFont="1" applyFill="1" applyBorder="1" applyAlignment="1">
      <alignment horizontal="center" vertical="center" shrinkToFit="1"/>
    </xf>
    <xf numFmtId="180" fontId="18" fillId="0" borderId="5" xfId="0" applyNumberFormat="1" applyFont="1" applyFill="1" applyBorder="1" applyAlignment="1">
      <alignment horizontal="center" vertical="center" shrinkToFit="1"/>
    </xf>
    <xf numFmtId="0" fontId="18" fillId="0" borderId="88" xfId="0" applyFont="1" applyBorder="1" applyAlignment="1">
      <alignment horizontal="left" vertical="center"/>
    </xf>
    <xf numFmtId="180" fontId="18" fillId="0" borderId="1" xfId="1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180" fontId="18" fillId="0" borderId="78" xfId="0" applyNumberFormat="1" applyFont="1" applyFill="1" applyBorder="1" applyAlignment="1">
      <alignment horizontal="center" vertical="center" shrinkToFit="1"/>
    </xf>
    <xf numFmtId="0" fontId="18" fillId="0" borderId="68" xfId="0" applyNumberFormat="1" applyFont="1" applyBorder="1" applyAlignment="1">
      <alignment horizontal="center" vertical="center" shrinkToFit="1"/>
    </xf>
    <xf numFmtId="0" fontId="18" fillId="0" borderId="63" xfId="0" applyNumberFormat="1" applyFont="1" applyBorder="1" applyAlignment="1">
      <alignment horizontal="center" vertical="center" shrinkToFit="1"/>
    </xf>
    <xf numFmtId="0" fontId="18" fillId="0" borderId="68" xfId="0" applyNumberFormat="1" applyFont="1" applyFill="1" applyBorder="1" applyAlignment="1">
      <alignment horizontal="center" vertical="center" shrinkToFit="1"/>
    </xf>
    <xf numFmtId="0" fontId="18" fillId="0" borderId="89" xfId="0" applyNumberFormat="1" applyFont="1" applyBorder="1" applyAlignment="1">
      <alignment horizontal="center" vertical="center" shrinkToFit="1"/>
    </xf>
    <xf numFmtId="180" fontId="18" fillId="0" borderId="2" xfId="0" applyNumberFormat="1" applyFont="1" applyFill="1" applyBorder="1" applyAlignment="1">
      <alignment horizontal="center" vertical="center" shrinkToFit="1"/>
    </xf>
    <xf numFmtId="180" fontId="18" fillId="0" borderId="15" xfId="0" applyNumberFormat="1" applyFont="1" applyBorder="1" applyAlignment="1">
      <alignment horizontal="center" vertical="center" shrinkToFit="1"/>
    </xf>
    <xf numFmtId="0" fontId="18" fillId="0" borderId="2" xfId="0" applyNumberFormat="1" applyFont="1" applyFill="1" applyBorder="1" applyAlignment="1">
      <alignment horizontal="center" vertical="center" shrinkToFit="1"/>
    </xf>
    <xf numFmtId="0" fontId="18" fillId="0" borderId="15" xfId="0" applyNumberFormat="1" applyFont="1" applyBorder="1" applyAlignment="1">
      <alignment horizontal="center" vertical="center" shrinkToFit="1"/>
    </xf>
    <xf numFmtId="0" fontId="18" fillId="0" borderId="10" xfId="0" applyNumberFormat="1" applyFont="1" applyFill="1" applyBorder="1" applyAlignment="1">
      <alignment horizontal="center" vertical="center" shrinkToFit="1"/>
    </xf>
    <xf numFmtId="0" fontId="18" fillId="0" borderId="17" xfId="0" applyNumberFormat="1" applyFont="1" applyBorder="1" applyAlignment="1">
      <alignment horizontal="center" vertical="center" shrinkToFit="1"/>
    </xf>
    <xf numFmtId="180" fontId="18" fillId="0" borderId="7" xfId="0" applyNumberFormat="1" applyFont="1" applyBorder="1" applyAlignment="1">
      <alignment horizontal="center" vertical="center" shrinkToFit="1"/>
    </xf>
    <xf numFmtId="0" fontId="18" fillId="0" borderId="7" xfId="0" applyNumberFormat="1" applyFont="1" applyFill="1" applyBorder="1" applyAlignment="1">
      <alignment horizontal="center" vertical="center" shrinkToFit="1"/>
    </xf>
    <xf numFmtId="0" fontId="18" fillId="0" borderId="54" xfId="0" applyNumberFormat="1" applyFont="1" applyBorder="1" applyAlignment="1">
      <alignment horizontal="center" vertical="center" shrinkToFit="1"/>
    </xf>
    <xf numFmtId="0" fontId="18" fillId="0" borderId="6" xfId="0" applyNumberFormat="1" applyFont="1" applyBorder="1" applyAlignment="1">
      <alignment horizontal="center" vertical="center" shrinkToFit="1"/>
    </xf>
    <xf numFmtId="180" fontId="18" fillId="0" borderId="67" xfId="0" applyNumberFormat="1" applyFont="1" applyBorder="1" applyAlignment="1">
      <alignment horizontal="center" vertical="center" shrinkToFit="1"/>
    </xf>
    <xf numFmtId="0" fontId="18" fillId="0" borderId="6" xfId="0" applyNumberFormat="1" applyFont="1" applyFill="1" applyBorder="1" applyAlignment="1">
      <alignment horizontal="center" vertical="center" shrinkToFit="1"/>
    </xf>
    <xf numFmtId="0" fontId="18" fillId="0" borderId="13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76" fontId="18" fillId="0" borderId="84" xfId="0" applyNumberFormat="1" applyFont="1" applyBorder="1" applyAlignment="1">
      <alignment horizontal="center" vertical="center"/>
    </xf>
    <xf numFmtId="0" fontId="18" fillId="0" borderId="97" xfId="0" applyNumberFormat="1" applyFont="1" applyBorder="1" applyAlignment="1">
      <alignment vertical="center" shrinkToFit="1"/>
    </xf>
    <xf numFmtId="0" fontId="18" fillId="0" borderId="97" xfId="0" applyNumberFormat="1" applyFont="1" applyBorder="1" applyAlignment="1">
      <alignment horizontal="center" vertical="center" shrinkToFit="1"/>
    </xf>
    <xf numFmtId="0" fontId="18" fillId="0" borderId="0" xfId="0" applyNumberFormat="1" applyFont="1" applyAlignment="1">
      <alignment vertical="center" shrinkToFit="1"/>
    </xf>
    <xf numFmtId="0" fontId="18" fillId="0" borderId="49" xfId="0" applyNumberFormat="1" applyFont="1" applyBorder="1" applyAlignment="1">
      <alignment vertical="center" shrinkToFit="1"/>
    </xf>
    <xf numFmtId="0" fontId="18" fillId="0" borderId="49" xfId="0" applyNumberFormat="1" applyFont="1" applyBorder="1" applyAlignment="1">
      <alignment horizontal="center" vertical="center" shrinkToFit="1"/>
    </xf>
    <xf numFmtId="0" fontId="18" fillId="0" borderId="31" xfId="0" applyNumberFormat="1" applyFont="1" applyBorder="1" applyAlignment="1">
      <alignment vertical="center" shrinkToFit="1"/>
    </xf>
    <xf numFmtId="0" fontId="18" fillId="0" borderId="65" xfId="0" applyNumberFormat="1" applyFont="1" applyBorder="1" applyAlignment="1">
      <alignment horizontal="center" vertical="center" shrinkToFit="1"/>
    </xf>
    <xf numFmtId="0" fontId="18" fillId="0" borderId="3" xfId="0" applyNumberFormat="1" applyFont="1" applyBorder="1" applyAlignment="1">
      <alignment horizontal="center" vertical="center" shrinkToFit="1"/>
    </xf>
    <xf numFmtId="0" fontId="18" fillId="0" borderId="64" xfId="0" applyNumberFormat="1" applyFont="1" applyBorder="1" applyAlignment="1">
      <alignment horizontal="center" vertical="center" shrinkToFit="1"/>
    </xf>
    <xf numFmtId="0" fontId="18" fillId="0" borderId="3" xfId="0" applyNumberFormat="1" applyFont="1" applyFill="1" applyBorder="1" applyAlignment="1">
      <alignment horizontal="center" vertical="center" shrinkToFit="1"/>
    </xf>
    <xf numFmtId="0" fontId="18" fillId="0" borderId="4" xfId="0" applyNumberFormat="1" applyFont="1" applyBorder="1" applyAlignment="1">
      <alignment horizontal="center" vertical="center" shrinkToFit="1"/>
    </xf>
    <xf numFmtId="0" fontId="18" fillId="0" borderId="56" xfId="0" applyNumberFormat="1" applyFont="1" applyBorder="1" applyAlignment="1">
      <alignment horizontal="left" vertical="center"/>
    </xf>
    <xf numFmtId="0" fontId="18" fillId="0" borderId="13" xfId="0" applyNumberFormat="1" applyFont="1" applyBorder="1" applyAlignment="1">
      <alignment horizontal="center" vertical="center"/>
    </xf>
    <xf numFmtId="180" fontId="18" fillId="0" borderId="66" xfId="0" applyNumberFormat="1" applyFont="1" applyBorder="1" applyAlignment="1">
      <alignment horizontal="center" vertical="center" shrinkToFit="1"/>
    </xf>
    <xf numFmtId="180" fontId="18" fillId="0" borderId="61" xfId="0" applyNumberFormat="1" applyFont="1" applyBorder="1" applyAlignment="1">
      <alignment horizontal="center" vertical="center" shrinkToFit="1"/>
    </xf>
    <xf numFmtId="180" fontId="18" fillId="0" borderId="62" xfId="0" applyNumberFormat="1" applyFont="1" applyBorder="1" applyAlignment="1">
      <alignment horizontal="center" vertical="center" shrinkToFit="1"/>
    </xf>
    <xf numFmtId="180" fontId="18" fillId="0" borderId="60" xfId="0" applyNumberFormat="1" applyFont="1" applyBorder="1" applyAlignment="1">
      <alignment horizontal="center" vertical="center" shrinkToFit="1"/>
    </xf>
    <xf numFmtId="180" fontId="18" fillId="0" borderId="62" xfId="0" applyNumberFormat="1" applyFont="1" applyFill="1" applyBorder="1" applyAlignment="1">
      <alignment horizontal="center" vertical="center" shrinkToFit="1"/>
    </xf>
    <xf numFmtId="182" fontId="18" fillId="0" borderId="61" xfId="1" applyNumberFormat="1" applyFont="1" applyBorder="1" applyAlignment="1">
      <alignment horizontal="center" vertical="center" shrinkToFit="1"/>
    </xf>
    <xf numFmtId="0" fontId="18" fillId="0" borderId="15" xfId="0" applyNumberFormat="1" applyFont="1" applyBorder="1" applyAlignment="1">
      <alignment horizontal="center" vertical="center"/>
    </xf>
    <xf numFmtId="38" fontId="18" fillId="0" borderId="1" xfId="1" applyFont="1" applyBorder="1" applyAlignment="1">
      <alignment horizontal="center" vertical="center" shrinkToFit="1"/>
    </xf>
    <xf numFmtId="182" fontId="18" fillId="0" borderId="1" xfId="1" applyNumberFormat="1" applyFont="1" applyFill="1" applyBorder="1" applyAlignment="1">
      <alignment horizontal="center" vertical="center" shrinkToFit="1"/>
    </xf>
    <xf numFmtId="38" fontId="18" fillId="0" borderId="12" xfId="1" applyFont="1" applyBorder="1" applyAlignment="1">
      <alignment vertical="center"/>
    </xf>
    <xf numFmtId="38" fontId="18" fillId="0" borderId="0" xfId="1" applyFont="1" applyAlignment="1">
      <alignment vertical="center"/>
    </xf>
    <xf numFmtId="0" fontId="18" fillId="0" borderId="17" xfId="0" applyNumberFormat="1" applyFont="1" applyBorder="1" applyAlignment="1">
      <alignment horizontal="center" vertical="center"/>
    </xf>
    <xf numFmtId="0" fontId="18" fillId="0" borderId="14" xfId="0" applyNumberFormat="1" applyFont="1" applyBorder="1" applyAlignment="1">
      <alignment horizontal="center" vertical="center"/>
    </xf>
    <xf numFmtId="38" fontId="18" fillId="0" borderId="1" xfId="1" applyFont="1" applyFill="1" applyBorder="1" applyAlignment="1">
      <alignment horizontal="center" vertical="center" shrinkToFit="1"/>
    </xf>
    <xf numFmtId="0" fontId="18" fillId="0" borderId="16" xfId="0" applyNumberFormat="1" applyFont="1" applyBorder="1" applyAlignment="1">
      <alignment horizontal="center" vertical="center"/>
    </xf>
    <xf numFmtId="0" fontId="18" fillId="0" borderId="26" xfId="0" applyNumberFormat="1" applyFont="1" applyBorder="1" applyAlignment="1">
      <alignment horizontal="center" vertical="center" shrinkToFit="1"/>
    </xf>
    <xf numFmtId="0" fontId="18" fillId="0" borderId="18" xfId="0" applyNumberFormat="1" applyFont="1" applyBorder="1" applyAlignment="1">
      <alignment vertical="center"/>
    </xf>
    <xf numFmtId="0" fontId="18" fillId="0" borderId="72" xfId="0" applyNumberFormat="1" applyFont="1" applyBorder="1" applyAlignment="1">
      <alignment horizontal="center" vertical="center" shrinkToFit="1"/>
    </xf>
    <xf numFmtId="180" fontId="18" fillId="0" borderId="68" xfId="0" applyNumberFormat="1" applyFont="1" applyBorder="1" applyAlignment="1">
      <alignment horizontal="center" vertical="center" shrinkToFit="1"/>
    </xf>
    <xf numFmtId="180" fontId="18" fillId="0" borderId="68" xfId="0" applyNumberFormat="1" applyFont="1" applyFill="1" applyBorder="1" applyAlignment="1">
      <alignment horizontal="center" vertical="center" shrinkToFit="1"/>
    </xf>
    <xf numFmtId="180" fontId="18" fillId="0" borderId="89" xfId="0" applyNumberFormat="1" applyFont="1" applyBorder="1" applyAlignment="1">
      <alignment horizontal="center" vertical="center" shrinkToFit="1"/>
    </xf>
    <xf numFmtId="0" fontId="18" fillId="0" borderId="2" xfId="0" applyNumberFormat="1" applyFont="1" applyBorder="1" applyAlignment="1">
      <alignment horizontal="left" vertical="center"/>
    </xf>
    <xf numFmtId="1" fontId="18" fillId="0" borderId="2" xfId="0" applyNumberFormat="1" applyFont="1" applyBorder="1" applyAlignment="1">
      <alignment horizontal="center" vertical="center" shrinkToFit="1"/>
    </xf>
    <xf numFmtId="0" fontId="18" fillId="0" borderId="18" xfId="0" applyNumberFormat="1" applyFont="1" applyBorder="1" applyAlignment="1">
      <alignment horizontal="center" vertical="center" shrinkToFit="1"/>
    </xf>
    <xf numFmtId="0" fontId="18" fillId="0" borderId="71" xfId="0" applyNumberFormat="1" applyFont="1" applyBorder="1" applyAlignment="1">
      <alignment horizontal="center" vertical="center" shrinkToFit="1"/>
    </xf>
    <xf numFmtId="0" fontId="18" fillId="0" borderId="40" xfId="0" applyNumberFormat="1" applyFont="1" applyBorder="1" applyAlignment="1">
      <alignment vertical="center"/>
    </xf>
    <xf numFmtId="0" fontId="18" fillId="0" borderId="41" xfId="0" applyNumberFormat="1" applyFont="1" applyBorder="1" applyAlignment="1">
      <alignment horizontal="center" vertical="center"/>
    </xf>
    <xf numFmtId="180" fontId="18" fillId="0" borderId="74" xfId="0" applyNumberFormat="1" applyFont="1" applyBorder="1" applyAlignment="1">
      <alignment horizontal="center" vertical="center" shrinkToFit="1"/>
    </xf>
    <xf numFmtId="180" fontId="18" fillId="0" borderId="39" xfId="0" applyNumberFormat="1" applyFont="1" applyBorder="1" applyAlignment="1">
      <alignment horizontal="center" vertical="center" shrinkToFit="1"/>
    </xf>
    <xf numFmtId="180" fontId="18" fillId="0" borderId="38" xfId="0" applyNumberFormat="1" applyFont="1" applyBorder="1" applyAlignment="1">
      <alignment horizontal="center" vertical="center" shrinkToFit="1"/>
    </xf>
    <xf numFmtId="180" fontId="18" fillId="0" borderId="39" xfId="0" applyNumberFormat="1" applyFont="1" applyFill="1" applyBorder="1" applyAlignment="1">
      <alignment horizontal="center" vertical="center" shrinkToFit="1"/>
    </xf>
    <xf numFmtId="180" fontId="18" fillId="0" borderId="22" xfId="0" applyNumberFormat="1" applyFont="1" applyBorder="1" applyAlignment="1">
      <alignment horizontal="center" vertical="center" shrinkToFit="1"/>
    </xf>
    <xf numFmtId="0" fontId="18" fillId="0" borderId="44" xfId="0" applyNumberFormat="1" applyFont="1" applyBorder="1" applyAlignment="1">
      <alignment horizontal="center" vertical="center" shrinkToFit="1"/>
    </xf>
    <xf numFmtId="0" fontId="18" fillId="0" borderId="44" xfId="0" applyNumberFormat="1" applyFont="1" applyFill="1" applyBorder="1" applyAlignment="1">
      <alignment horizontal="center" vertical="center" shrinkToFit="1"/>
    </xf>
    <xf numFmtId="0" fontId="18" fillId="0" borderId="98" xfId="0" applyFont="1" applyBorder="1" applyAlignment="1">
      <alignment horizontal="left" vertical="center"/>
    </xf>
    <xf numFmtId="0" fontId="18" fillId="0" borderId="94" xfId="0" applyFont="1" applyBorder="1" applyAlignment="1">
      <alignment horizontal="left" vertical="center"/>
    </xf>
    <xf numFmtId="0" fontId="18" fillId="0" borderId="88" xfId="0" applyNumberFormat="1" applyFont="1" applyBorder="1" applyAlignment="1">
      <alignment horizontal="left" vertical="center" shrinkToFit="1"/>
    </xf>
    <xf numFmtId="0" fontId="18" fillId="0" borderId="84" xfId="0" applyNumberFormat="1" applyFont="1" applyBorder="1" applyAlignment="1">
      <alignment horizontal="left" vertical="center" shrinkToFit="1"/>
    </xf>
    <xf numFmtId="0" fontId="18" fillId="0" borderId="47" xfId="0" applyNumberFormat="1" applyFont="1" applyBorder="1" applyAlignment="1">
      <alignment horizontal="left" vertical="center" shrinkToFit="1"/>
    </xf>
    <xf numFmtId="0" fontId="18" fillId="0" borderId="86" xfId="0" applyNumberFormat="1" applyFont="1" applyBorder="1" applyAlignment="1">
      <alignment horizontal="center" vertical="center" shrinkToFit="1"/>
    </xf>
    <xf numFmtId="182" fontId="18" fillId="0" borderId="78" xfId="1" applyNumberFormat="1" applyFont="1" applyFill="1" applyBorder="1" applyAlignment="1">
      <alignment horizontal="center" vertical="center" shrinkToFit="1"/>
    </xf>
    <xf numFmtId="0" fontId="18" fillId="0" borderId="95" xfId="0" applyNumberFormat="1" applyFont="1" applyBorder="1" applyAlignment="1">
      <alignment horizontal="center" vertical="center" shrinkToFit="1"/>
    </xf>
    <xf numFmtId="182" fontId="18" fillId="0" borderId="28" xfId="1" applyNumberFormat="1" applyFont="1" applyBorder="1" applyAlignment="1">
      <alignment horizontal="center" vertical="center" shrinkToFit="1"/>
    </xf>
    <xf numFmtId="182" fontId="18" fillId="0" borderId="9" xfId="1" applyNumberFormat="1" applyFont="1" applyFill="1" applyBorder="1" applyAlignment="1">
      <alignment horizontal="center" vertical="center" shrinkToFit="1"/>
    </xf>
    <xf numFmtId="0" fontId="18" fillId="0" borderId="20" xfId="0" applyNumberFormat="1" applyFont="1" applyBorder="1" applyAlignment="1">
      <alignment horizontal="center" vertical="center" shrinkToFit="1"/>
    </xf>
    <xf numFmtId="0" fontId="18" fillId="0" borderId="66" xfId="0" applyNumberFormat="1" applyFont="1" applyBorder="1" applyAlignment="1">
      <alignment horizontal="center" vertical="center" shrinkToFit="1"/>
    </xf>
    <xf numFmtId="0" fontId="18" fillId="0" borderId="88" xfId="0" applyNumberFormat="1" applyFont="1" applyBorder="1" applyAlignment="1">
      <alignment vertical="center"/>
    </xf>
    <xf numFmtId="0" fontId="18" fillId="0" borderId="84" xfId="0" applyNumberFormat="1" applyFont="1" applyBorder="1" applyAlignment="1">
      <alignment vertical="center"/>
    </xf>
    <xf numFmtId="0" fontId="18" fillId="0" borderId="47" xfId="0" applyNumberFormat="1" applyFont="1" applyBorder="1" applyAlignment="1">
      <alignment horizontal="center" vertical="center"/>
    </xf>
    <xf numFmtId="0" fontId="18" fillId="0" borderId="84" xfId="0" applyNumberFormat="1" applyFont="1" applyBorder="1" applyAlignment="1">
      <alignment horizontal="center" vertical="center" shrinkToFit="1"/>
    </xf>
    <xf numFmtId="0" fontId="18" fillId="0" borderId="47" xfId="0" applyNumberFormat="1" applyFont="1" applyBorder="1" applyAlignment="1">
      <alignment horizontal="center" vertical="center" shrinkToFit="1"/>
    </xf>
    <xf numFmtId="0" fontId="18" fillId="0" borderId="88" xfId="0" applyNumberFormat="1" applyFont="1" applyBorder="1" applyAlignment="1">
      <alignment horizontal="center" vertical="center" shrinkToFit="1"/>
    </xf>
    <xf numFmtId="0" fontId="18" fillId="0" borderId="84" xfId="0" applyNumberFormat="1" applyFont="1" applyFill="1" applyBorder="1" applyAlignment="1">
      <alignment horizontal="center" vertical="center" shrinkToFit="1"/>
    </xf>
    <xf numFmtId="38" fontId="18" fillId="0" borderId="54" xfId="1" applyFont="1" applyBorder="1" applyAlignment="1">
      <alignment horizontal="center" vertical="center"/>
    </xf>
    <xf numFmtId="0" fontId="18" fillId="0" borderId="71" xfId="0" applyNumberFormat="1" applyFont="1" applyBorder="1" applyAlignment="1">
      <alignment horizontal="center" vertical="center"/>
    </xf>
    <xf numFmtId="182" fontId="18" fillId="0" borderId="62" xfId="1" applyNumberFormat="1" applyFont="1" applyBorder="1" applyAlignment="1">
      <alignment horizontal="center" vertical="center" shrinkToFit="1"/>
    </xf>
    <xf numFmtId="0" fontId="18" fillId="0" borderId="51" xfId="0" applyNumberFormat="1" applyFont="1" applyFill="1" applyBorder="1" applyAlignment="1">
      <alignment horizontal="center" vertical="center" shrinkToFit="1"/>
    </xf>
    <xf numFmtId="182" fontId="18" fillId="0" borderId="8" xfId="1" applyNumberFormat="1" applyFont="1" applyFill="1" applyBorder="1" applyAlignment="1">
      <alignment horizontal="center" vertical="center" shrinkToFit="1"/>
    </xf>
    <xf numFmtId="0" fontId="18" fillId="0" borderId="53" xfId="0" applyNumberFormat="1" applyFont="1" applyFill="1" applyBorder="1" applyAlignment="1">
      <alignment horizontal="center" vertical="center" shrinkToFit="1"/>
    </xf>
    <xf numFmtId="0" fontId="18" fillId="0" borderId="12" xfId="0" applyNumberFormat="1" applyFont="1" applyFill="1" applyBorder="1" applyAlignment="1">
      <alignment horizontal="center" vertical="center" shrinkToFit="1"/>
    </xf>
    <xf numFmtId="0" fontId="18" fillId="0" borderId="19" xfId="0" applyNumberFormat="1" applyFont="1" applyBorder="1" applyAlignment="1">
      <alignment vertical="center"/>
    </xf>
    <xf numFmtId="0" fontId="18" fillId="0" borderId="57" xfId="0" applyNumberFormat="1" applyFont="1" applyBorder="1" applyAlignment="1">
      <alignment horizontal="center" vertical="center"/>
    </xf>
    <xf numFmtId="40" fontId="18" fillId="0" borderId="75" xfId="1" applyNumberFormat="1" applyFont="1" applyBorder="1" applyAlignment="1">
      <alignment horizontal="center" vertical="center" shrinkToFit="1"/>
    </xf>
    <xf numFmtId="40" fontId="18" fillId="0" borderId="100" xfId="1" applyNumberFormat="1" applyFont="1" applyBorder="1" applyAlignment="1">
      <alignment horizontal="center" vertical="center" shrinkToFit="1"/>
    </xf>
    <xf numFmtId="40" fontId="18" fillId="0" borderId="75" xfId="1" applyNumberFormat="1" applyFont="1" applyFill="1" applyBorder="1" applyAlignment="1">
      <alignment horizontal="center" vertical="center" shrinkToFit="1"/>
    </xf>
    <xf numFmtId="0" fontId="18" fillId="0" borderId="57" xfId="0" applyNumberFormat="1" applyFont="1" applyBorder="1" applyAlignment="1">
      <alignment horizontal="center" vertical="center" shrinkToFit="1"/>
    </xf>
    <xf numFmtId="0" fontId="18" fillId="0" borderId="54" xfId="0" applyNumberFormat="1" applyFont="1" applyFill="1" applyBorder="1" applyAlignment="1">
      <alignment horizontal="center" vertical="center" shrinkToFit="1"/>
    </xf>
    <xf numFmtId="40" fontId="18" fillId="0" borderId="72" xfId="1" applyNumberFormat="1" applyFont="1" applyBorder="1" applyAlignment="1">
      <alignment horizontal="center" vertical="center" shrinkToFit="1"/>
    </xf>
    <xf numFmtId="40" fontId="18" fillId="0" borderId="18" xfId="1" applyNumberFormat="1" applyFont="1" applyBorder="1" applyAlignment="1">
      <alignment horizontal="center" vertical="center" shrinkToFit="1"/>
    </xf>
    <xf numFmtId="0" fontId="18" fillId="0" borderId="84" xfId="0" applyFont="1" applyBorder="1" applyAlignment="1">
      <alignment vertical="center"/>
    </xf>
    <xf numFmtId="0" fontId="18" fillId="0" borderId="84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88" xfId="0" applyFont="1" applyBorder="1" applyAlignment="1">
      <alignment horizontal="center" vertical="center" shrinkToFit="1"/>
    </xf>
    <xf numFmtId="0" fontId="18" fillId="0" borderId="84" xfId="0" applyFont="1" applyFill="1" applyBorder="1" applyAlignment="1">
      <alignment horizontal="center" vertical="center" shrinkToFit="1"/>
    </xf>
    <xf numFmtId="180" fontId="18" fillId="0" borderId="62" xfId="1" applyNumberFormat="1" applyFont="1" applyBorder="1" applyAlignment="1">
      <alignment horizontal="center" vertical="center" shrinkToFit="1"/>
    </xf>
    <xf numFmtId="38" fontId="18" fillId="0" borderId="12" xfId="1" applyFont="1" applyFill="1" applyBorder="1" applyAlignment="1">
      <alignment horizontal="center" vertical="center" shrinkToFit="1"/>
    </xf>
    <xf numFmtId="0" fontId="18" fillId="0" borderId="43" xfId="0" applyNumberFormat="1" applyFont="1" applyBorder="1" applyAlignment="1">
      <alignment horizontal="center" vertical="center" shrinkToFit="1"/>
    </xf>
    <xf numFmtId="182" fontId="18" fillId="0" borderId="62" xfId="1" applyNumberFormat="1" applyFont="1" applyFill="1" applyBorder="1" applyAlignment="1">
      <alignment horizontal="center" vertical="center" shrinkToFit="1"/>
    </xf>
    <xf numFmtId="0" fontId="18" fillId="0" borderId="81" xfId="0" applyNumberFormat="1" applyFont="1" applyBorder="1" applyAlignment="1">
      <alignment vertical="center"/>
    </xf>
    <xf numFmtId="0" fontId="18" fillId="0" borderId="14" xfId="0" applyNumberFormat="1" applyFont="1" applyBorder="1" applyAlignment="1">
      <alignment horizontal="center" vertical="center" shrinkToFit="1"/>
    </xf>
    <xf numFmtId="180" fontId="18" fillId="0" borderId="53" xfId="0" applyNumberFormat="1" applyFont="1" applyBorder="1" applyAlignment="1">
      <alignment horizontal="center" vertical="center" shrinkToFit="1"/>
    </xf>
    <xf numFmtId="180" fontId="18" fillId="0" borderId="12" xfId="0" applyNumberFormat="1" applyFont="1" applyFill="1" applyBorder="1" applyAlignment="1">
      <alignment horizontal="center" vertical="center" shrinkToFit="1"/>
    </xf>
    <xf numFmtId="2" fontId="18" fillId="0" borderId="0" xfId="0" applyNumberFormat="1" applyFont="1" applyAlignment="1">
      <alignment vertical="center"/>
    </xf>
    <xf numFmtId="0" fontId="18" fillId="0" borderId="30" xfId="0" applyNumberFormat="1" applyFont="1" applyBorder="1" applyAlignment="1">
      <alignment horizontal="center" vertical="center" shrinkToFit="1"/>
    </xf>
    <xf numFmtId="0" fontId="18" fillId="0" borderId="84" xfId="0" applyFont="1" applyBorder="1" applyAlignment="1">
      <alignment vertical="center" shrinkToFit="1"/>
    </xf>
    <xf numFmtId="0" fontId="18" fillId="0" borderId="47" xfId="0" applyFont="1" applyBorder="1" applyAlignment="1">
      <alignment vertical="center" shrinkToFit="1"/>
    </xf>
    <xf numFmtId="0" fontId="18" fillId="0" borderId="88" xfId="0" applyFont="1" applyBorder="1" applyAlignment="1">
      <alignment vertical="center" shrinkToFit="1"/>
    </xf>
    <xf numFmtId="0" fontId="18" fillId="0" borderId="84" xfId="0" applyFont="1" applyFill="1" applyBorder="1" applyAlignment="1">
      <alignment vertical="center" shrinkToFit="1"/>
    </xf>
    <xf numFmtId="180" fontId="18" fillId="0" borderId="50" xfId="1" applyNumberFormat="1" applyFont="1" applyBorder="1" applyAlignment="1">
      <alignment horizontal="center" vertical="center" shrinkToFit="1"/>
    </xf>
    <xf numFmtId="0" fontId="18" fillId="0" borderId="84" xfId="0" applyNumberFormat="1" applyFont="1" applyFill="1" applyBorder="1" applyAlignment="1">
      <alignment horizontal="left" vertical="center" shrinkToFit="1"/>
    </xf>
    <xf numFmtId="0" fontId="18" fillId="0" borderId="81" xfId="0" applyNumberFormat="1" applyFont="1" applyBorder="1" applyAlignment="1">
      <alignment horizontal="center" vertical="center" shrinkToFit="1"/>
    </xf>
    <xf numFmtId="0" fontId="18" fillId="0" borderId="80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/>
    </xf>
    <xf numFmtId="176" fontId="18" fillId="0" borderId="59" xfId="0" applyNumberFormat="1" applyFont="1" applyBorder="1" applyAlignment="1">
      <alignment horizontal="center" vertical="center"/>
    </xf>
    <xf numFmtId="176" fontId="18" fillId="0" borderId="48" xfId="0" applyNumberFormat="1" applyFont="1" applyBorder="1" applyAlignment="1">
      <alignment horizontal="center" vertical="center"/>
    </xf>
    <xf numFmtId="176" fontId="18" fillId="0" borderId="46" xfId="0" applyNumberFormat="1" applyFont="1" applyFill="1" applyBorder="1" applyAlignment="1">
      <alignment horizontal="center" vertical="center"/>
    </xf>
    <xf numFmtId="0" fontId="18" fillId="0" borderId="60" xfId="0" applyNumberFormat="1" applyFont="1" applyBorder="1" applyAlignment="1">
      <alignment horizontal="center" vertical="center"/>
    </xf>
    <xf numFmtId="0" fontId="18" fillId="0" borderId="61" xfId="0" applyNumberFormat="1" applyFont="1" applyBorder="1" applyAlignment="1">
      <alignment horizontal="center" vertical="center"/>
    </xf>
    <xf numFmtId="0" fontId="18" fillId="0" borderId="68" xfId="0" applyNumberFormat="1" applyFont="1" applyBorder="1" applyAlignment="1">
      <alignment horizontal="center" vertical="center"/>
    </xf>
    <xf numFmtId="0" fontId="18" fillId="0" borderId="24" xfId="0" applyNumberFormat="1" applyFont="1" applyBorder="1" applyAlignment="1">
      <alignment horizontal="center" vertical="center"/>
    </xf>
    <xf numFmtId="0" fontId="18" fillId="0" borderId="50" xfId="0" applyNumberFormat="1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/>
    </xf>
    <xf numFmtId="0" fontId="18" fillId="0" borderId="31" xfId="0" applyNumberFormat="1" applyFont="1" applyBorder="1" applyAlignment="1">
      <alignment vertical="center"/>
    </xf>
    <xf numFmtId="0" fontId="18" fillId="0" borderId="30" xfId="0" applyNumberFormat="1" applyFont="1" applyBorder="1" applyAlignment="1">
      <alignment horizontal="center" vertical="center"/>
    </xf>
    <xf numFmtId="0" fontId="18" fillId="0" borderId="65" xfId="0" applyNumberFormat="1" applyFont="1" applyBorder="1" applyAlignment="1">
      <alignment horizontal="center" vertical="center"/>
    </xf>
    <xf numFmtId="0" fontId="18" fillId="0" borderId="4" xfId="0" applyNumberFormat="1" applyFont="1" applyBorder="1" applyAlignment="1">
      <alignment horizontal="center" vertical="center"/>
    </xf>
    <xf numFmtId="0" fontId="18" fillId="0" borderId="64" xfId="0" applyNumberFormat="1" applyFont="1" applyBorder="1" applyAlignment="1">
      <alignment horizontal="center" vertical="center"/>
    </xf>
    <xf numFmtId="0" fontId="18" fillId="0" borderId="13" xfId="0" applyNumberFormat="1" applyFont="1" applyBorder="1" applyAlignment="1">
      <alignment horizontal="left" vertical="center"/>
    </xf>
    <xf numFmtId="1" fontId="18" fillId="0" borderId="9" xfId="0" applyNumberFormat="1" applyFont="1" applyFill="1" applyBorder="1" applyAlignment="1">
      <alignment horizontal="center" vertical="center" shrinkToFit="1"/>
    </xf>
    <xf numFmtId="0" fontId="18" fillId="0" borderId="73" xfId="0" applyNumberFormat="1" applyFont="1" applyBorder="1" applyAlignment="1">
      <alignment horizontal="center" vertical="center"/>
    </xf>
    <xf numFmtId="0" fontId="18" fillId="0" borderId="39" xfId="0" applyNumberFormat="1" applyFont="1" applyBorder="1" applyAlignment="1">
      <alignment horizontal="center" vertical="center" shrinkToFit="1"/>
    </xf>
    <xf numFmtId="0" fontId="18" fillId="0" borderId="39" xfId="0" applyNumberFormat="1" applyFont="1" applyFill="1" applyBorder="1" applyAlignment="1">
      <alignment horizontal="center" vertical="center" shrinkToFit="1"/>
    </xf>
    <xf numFmtId="182" fontId="18" fillId="0" borderId="39" xfId="1" applyNumberFormat="1" applyFont="1" applyFill="1" applyBorder="1" applyAlignment="1">
      <alignment horizontal="center" vertical="center" shrinkToFit="1"/>
    </xf>
    <xf numFmtId="0" fontId="18" fillId="0" borderId="40" xfId="0" applyNumberFormat="1" applyFont="1" applyBorder="1" applyAlignment="1">
      <alignment horizontal="center" vertical="center" shrinkToFit="1"/>
    </xf>
    <xf numFmtId="0" fontId="18" fillId="0" borderId="73" xfId="0" applyNumberFormat="1" applyFont="1" applyBorder="1" applyAlignment="1">
      <alignment horizontal="center" vertical="center" shrinkToFit="1"/>
    </xf>
    <xf numFmtId="180" fontId="18" fillId="0" borderId="8" xfId="0" applyNumberFormat="1" applyFont="1" applyBorder="1" applyAlignment="1">
      <alignment horizontal="center" vertical="center" shrinkToFit="1"/>
    </xf>
    <xf numFmtId="0" fontId="18" fillId="0" borderId="36" xfId="0" applyNumberFormat="1" applyFont="1" applyBorder="1" applyAlignment="1">
      <alignment vertical="center"/>
    </xf>
    <xf numFmtId="0" fontId="18" fillId="0" borderId="82" xfId="0" applyNumberFormat="1" applyFont="1" applyBorder="1" applyAlignment="1">
      <alignment horizontal="center" vertical="center"/>
    </xf>
    <xf numFmtId="40" fontId="18" fillId="0" borderId="35" xfId="1" applyNumberFormat="1" applyFont="1" applyBorder="1" applyAlignment="1">
      <alignment horizontal="center" vertical="center" shrinkToFit="1"/>
    </xf>
    <xf numFmtId="0" fontId="18" fillId="0" borderId="35" xfId="0" applyNumberFormat="1" applyFont="1" applyBorder="1" applyAlignment="1">
      <alignment horizontal="center" vertical="center" shrinkToFit="1"/>
    </xf>
    <xf numFmtId="2" fontId="18" fillId="0" borderId="35" xfId="0" applyNumberFormat="1" applyFont="1" applyBorder="1" applyAlignment="1">
      <alignment horizontal="center" vertical="center" shrinkToFit="1"/>
    </xf>
    <xf numFmtId="40" fontId="18" fillId="0" borderId="34" xfId="1" applyNumberFormat="1" applyFont="1" applyBorder="1" applyAlignment="1">
      <alignment horizontal="center" vertical="center" shrinkToFit="1"/>
    </xf>
    <xf numFmtId="0" fontId="18" fillId="0" borderId="83" xfId="0" applyNumberFormat="1" applyFont="1" applyBorder="1" applyAlignment="1">
      <alignment horizontal="center" vertical="center" shrinkToFit="1"/>
    </xf>
    <xf numFmtId="180" fontId="18" fillId="0" borderId="35" xfId="0" applyNumberFormat="1" applyFont="1" applyBorder="1" applyAlignment="1">
      <alignment horizontal="center" vertical="center" shrinkToFit="1"/>
    </xf>
    <xf numFmtId="40" fontId="18" fillId="0" borderId="35" xfId="1" applyNumberFormat="1" applyFont="1" applyFill="1" applyBorder="1" applyAlignment="1">
      <alignment horizontal="center" vertical="center" shrinkToFit="1"/>
    </xf>
    <xf numFmtId="0" fontId="18" fillId="0" borderId="35" xfId="0" applyNumberFormat="1" applyFont="1" applyFill="1" applyBorder="1" applyAlignment="1">
      <alignment horizontal="center" vertical="center" shrinkToFit="1"/>
    </xf>
    <xf numFmtId="0" fontId="18" fillId="0" borderId="82" xfId="0" applyNumberFormat="1" applyFont="1" applyBorder="1" applyAlignment="1">
      <alignment horizontal="center" vertical="center" shrinkToFit="1"/>
    </xf>
    <xf numFmtId="0" fontId="18" fillId="0" borderId="36" xfId="0" applyNumberFormat="1" applyFont="1" applyBorder="1" applyAlignment="1">
      <alignment horizontal="center" vertical="center" shrinkToFit="1"/>
    </xf>
    <xf numFmtId="182" fontId="18" fillId="0" borderId="39" xfId="1" applyNumberFormat="1" applyFont="1" applyBorder="1" applyAlignment="1">
      <alignment horizontal="center" vertical="center" shrinkToFit="1"/>
    </xf>
    <xf numFmtId="0" fontId="18" fillId="0" borderId="38" xfId="0" applyNumberFormat="1" applyFont="1" applyBorder="1" applyAlignment="1">
      <alignment horizontal="center" vertical="center" shrinkToFit="1"/>
    </xf>
    <xf numFmtId="0" fontId="18" fillId="0" borderId="74" xfId="0" applyNumberFormat="1" applyFont="1" applyBorder="1" applyAlignment="1">
      <alignment horizontal="center" vertical="center" shrinkToFit="1"/>
    </xf>
    <xf numFmtId="180" fontId="18" fillId="0" borderId="26" xfId="0" applyNumberFormat="1" applyFont="1" applyBorder="1" applyAlignment="1">
      <alignment horizontal="center" vertical="center" shrinkToFit="1"/>
    </xf>
    <xf numFmtId="180" fontId="18" fillId="0" borderId="8" xfId="0" applyNumberFormat="1" applyFont="1" applyFill="1" applyBorder="1" applyAlignment="1">
      <alignment horizontal="center" vertical="center" shrinkToFit="1"/>
    </xf>
    <xf numFmtId="40" fontId="18" fillId="0" borderId="83" xfId="1" applyNumberFormat="1" applyFont="1" applyBorder="1" applyAlignment="1">
      <alignment horizontal="center" vertical="center" shrinkToFit="1"/>
    </xf>
    <xf numFmtId="0" fontId="18" fillId="0" borderId="34" xfId="0" applyNumberFormat="1" applyFont="1" applyBorder="1" applyAlignment="1">
      <alignment horizontal="center" vertical="center" shrinkToFit="1"/>
    </xf>
    <xf numFmtId="40" fontId="18" fillId="0" borderId="18" xfId="1" applyNumberFormat="1" applyFont="1" applyFill="1" applyBorder="1" applyAlignment="1">
      <alignment horizontal="center" vertical="center" shrinkToFit="1"/>
    </xf>
    <xf numFmtId="178" fontId="18" fillId="0" borderId="0" xfId="0" applyNumberFormat="1" applyFont="1" applyBorder="1" applyAlignment="1">
      <alignment horizontal="center" vertical="center" textRotation="255" justifyLastLine="1"/>
    </xf>
    <xf numFmtId="178" fontId="18" fillId="0" borderId="0" xfId="0" applyNumberFormat="1" applyFont="1" applyBorder="1" applyAlignment="1">
      <alignment vertical="center"/>
    </xf>
    <xf numFmtId="178" fontId="18" fillId="0" borderId="0" xfId="0" applyNumberFormat="1" applyFont="1" applyBorder="1" applyAlignment="1">
      <alignment horizontal="center" vertical="center"/>
    </xf>
    <xf numFmtId="178" fontId="19" fillId="0" borderId="0" xfId="0" applyNumberFormat="1" applyFont="1" applyBorder="1" applyAlignment="1">
      <alignment horizontal="left" vertical="center"/>
    </xf>
    <xf numFmtId="178" fontId="18" fillId="0" borderId="0" xfId="0" applyNumberFormat="1" applyFont="1" applyFill="1" applyBorder="1" applyAlignment="1">
      <alignment horizontal="center" vertical="center"/>
    </xf>
    <xf numFmtId="178" fontId="18" fillId="0" borderId="0" xfId="0" applyNumberFormat="1" applyFont="1" applyAlignment="1">
      <alignment vertical="center"/>
    </xf>
    <xf numFmtId="0" fontId="18" fillId="0" borderId="84" xfId="0" applyNumberFormat="1" applyFont="1" applyBorder="1" applyAlignment="1">
      <alignment horizontal="center" vertical="center"/>
    </xf>
    <xf numFmtId="0" fontId="18" fillId="0" borderId="75" xfId="0" applyNumberFormat="1" applyFont="1" applyBorder="1" applyAlignment="1">
      <alignment horizontal="center" vertical="center" shrinkToFit="1"/>
    </xf>
    <xf numFmtId="0" fontId="18" fillId="0" borderId="100" xfId="0" applyNumberFormat="1" applyFont="1" applyBorder="1" applyAlignment="1">
      <alignment horizontal="center" vertical="center" shrinkToFit="1"/>
    </xf>
    <xf numFmtId="0" fontId="18" fillId="0" borderId="76" xfId="0" applyNumberFormat="1" applyFont="1" applyBorder="1" applyAlignment="1">
      <alignment horizontal="center" vertical="center" shrinkToFit="1"/>
    </xf>
    <xf numFmtId="0" fontId="18" fillId="0" borderId="75" xfId="0" applyNumberFormat="1" applyFont="1" applyFill="1" applyBorder="1" applyAlignment="1">
      <alignment horizontal="center" vertical="center" shrinkToFit="1"/>
    </xf>
    <xf numFmtId="176" fontId="18" fillId="0" borderId="84" xfId="0" applyNumberFormat="1" applyFont="1" applyBorder="1" applyAlignment="1">
      <alignment horizontal="center" vertical="center" shrinkToFit="1"/>
    </xf>
    <xf numFmtId="0" fontId="18" fillId="0" borderId="48" xfId="0" applyNumberFormat="1" applyFont="1" applyBorder="1" applyAlignment="1">
      <alignment horizontal="left" vertical="center"/>
    </xf>
    <xf numFmtId="0" fontId="18" fillId="0" borderId="58" xfId="0" applyNumberFormat="1" applyFont="1" applyBorder="1" applyAlignment="1">
      <alignment vertical="center"/>
    </xf>
    <xf numFmtId="180" fontId="18" fillId="0" borderId="49" xfId="0" applyNumberFormat="1" applyFont="1" applyBorder="1" applyAlignment="1">
      <alignment horizontal="center" vertical="center" shrinkToFit="1"/>
    </xf>
    <xf numFmtId="0" fontId="18" fillId="0" borderId="101" xfId="0" applyNumberFormat="1" applyFont="1" applyBorder="1" applyAlignment="1">
      <alignment horizontal="center" vertical="center" shrinkToFit="1"/>
    </xf>
    <xf numFmtId="0" fontId="18" fillId="0" borderId="10" xfId="0" applyNumberFormat="1" applyFont="1" applyFill="1" applyBorder="1" applyAlignment="1">
      <alignment vertical="center"/>
    </xf>
    <xf numFmtId="0" fontId="18" fillId="0" borderId="19" xfId="0" applyNumberFormat="1" applyFont="1" applyFill="1" applyBorder="1" applyAlignment="1">
      <alignment vertical="center"/>
    </xf>
    <xf numFmtId="180" fontId="18" fillId="0" borderId="0" xfId="0" applyNumberFormat="1" applyFont="1" applyBorder="1" applyAlignment="1">
      <alignment horizontal="center" vertical="center" shrinkToFit="1"/>
    </xf>
    <xf numFmtId="0" fontId="18" fillId="0" borderId="112" xfId="0" applyNumberFormat="1" applyFont="1" applyBorder="1" applyAlignment="1">
      <alignment horizontal="center" vertical="center" shrinkToFit="1"/>
    </xf>
    <xf numFmtId="0" fontId="18" fillId="0" borderId="14" xfId="0" applyNumberFormat="1" applyFont="1" applyBorder="1" applyAlignment="1">
      <alignment vertical="center"/>
    </xf>
    <xf numFmtId="0" fontId="18" fillId="0" borderId="109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 shrinkToFit="1"/>
    </xf>
    <xf numFmtId="0" fontId="18" fillId="0" borderId="80" xfId="0" applyNumberFormat="1" applyFont="1" applyBorder="1" applyAlignment="1">
      <alignment horizontal="center" vertical="center"/>
    </xf>
    <xf numFmtId="182" fontId="18" fillId="0" borderId="102" xfId="1" applyNumberFormat="1" applyFont="1" applyBorder="1" applyAlignment="1">
      <alignment horizontal="center" vertical="center" shrinkToFit="1"/>
    </xf>
    <xf numFmtId="0" fontId="18" fillId="0" borderId="56" xfId="0" applyNumberFormat="1" applyFont="1" applyBorder="1" applyAlignment="1">
      <alignment horizontal="center" vertical="center" shrinkToFit="1"/>
    </xf>
    <xf numFmtId="0" fontId="18" fillId="0" borderId="97" xfId="0" applyNumberFormat="1" applyFont="1" applyBorder="1" applyAlignment="1">
      <alignment vertical="center"/>
    </xf>
    <xf numFmtId="0" fontId="18" fillId="0" borderId="49" xfId="0" applyNumberFormat="1" applyFont="1" applyBorder="1" applyAlignment="1">
      <alignment vertical="center"/>
    </xf>
    <xf numFmtId="0" fontId="18" fillId="0" borderId="0" xfId="0" applyNumberFormat="1" applyFont="1" applyBorder="1" applyAlignment="1">
      <alignment vertical="center"/>
    </xf>
    <xf numFmtId="0" fontId="18" fillId="0" borderId="4" xfId="0" applyNumberFormat="1" applyFont="1" applyBorder="1" applyAlignment="1">
      <alignment vertical="center"/>
    </xf>
    <xf numFmtId="0" fontId="18" fillId="0" borderId="0" xfId="0" applyNumberFormat="1" applyFont="1" applyFill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176" fontId="18" fillId="0" borderId="0" xfId="0" applyNumberFormat="1" applyFont="1" applyFill="1" applyAlignment="1">
      <alignment vertical="center"/>
    </xf>
    <xf numFmtId="0" fontId="18" fillId="0" borderId="51" xfId="0" applyNumberFormat="1" applyFont="1" applyFill="1" applyBorder="1" applyAlignment="1">
      <alignment horizontal="center" vertical="center"/>
    </xf>
    <xf numFmtId="0" fontId="18" fillId="0" borderId="51" xfId="2" applyNumberFormat="1" applyFont="1" applyFill="1" applyBorder="1" applyAlignment="1">
      <alignment horizontal="center" vertical="center"/>
    </xf>
    <xf numFmtId="0" fontId="18" fillId="0" borderId="50" xfId="2" applyNumberFormat="1" applyFont="1" applyFill="1" applyBorder="1" applyAlignment="1">
      <alignment horizontal="center" vertical="center"/>
    </xf>
    <xf numFmtId="181" fontId="20" fillId="0" borderId="0" xfId="2" applyNumberFormat="1" applyFont="1" applyFill="1" applyAlignment="1">
      <alignment vertical="center"/>
    </xf>
    <xf numFmtId="0" fontId="18" fillId="0" borderId="2" xfId="0" applyNumberFormat="1" applyFont="1" applyFill="1" applyBorder="1" applyAlignment="1">
      <alignment vertical="center"/>
    </xf>
    <xf numFmtId="182" fontId="18" fillId="0" borderId="51" xfId="1" applyNumberFormat="1" applyFont="1" applyFill="1" applyBorder="1" applyAlignment="1">
      <alignment horizontal="center" vertical="center"/>
    </xf>
    <xf numFmtId="182" fontId="18" fillId="0" borderId="50" xfId="1" applyNumberFormat="1" applyFont="1" applyFill="1" applyBorder="1" applyAlignment="1">
      <alignment horizontal="center" vertical="center"/>
    </xf>
    <xf numFmtId="0" fontId="18" fillId="0" borderId="12" xfId="0" applyNumberFormat="1" applyFont="1" applyFill="1" applyBorder="1" applyAlignment="1">
      <alignment vertical="center"/>
    </xf>
    <xf numFmtId="0" fontId="18" fillId="0" borderId="54" xfId="0" applyNumberFormat="1" applyFont="1" applyFill="1" applyBorder="1" applyAlignment="1">
      <alignment horizontal="center" vertical="center"/>
    </xf>
    <xf numFmtId="182" fontId="18" fillId="0" borderId="54" xfId="1" applyNumberFormat="1" applyFont="1" applyFill="1" applyBorder="1" applyAlignment="1">
      <alignment horizontal="center" vertical="center"/>
    </xf>
    <xf numFmtId="182" fontId="18" fillId="0" borderId="53" xfId="1" applyNumberFormat="1" applyFont="1" applyFill="1" applyBorder="1" applyAlignment="1">
      <alignment horizontal="center" vertical="center"/>
    </xf>
    <xf numFmtId="0" fontId="18" fillId="0" borderId="55" xfId="0" applyNumberFormat="1" applyFont="1" applyFill="1" applyBorder="1" applyAlignment="1">
      <alignment horizontal="center" vertical="center"/>
    </xf>
    <xf numFmtId="38" fontId="18" fillId="0" borderId="9" xfId="2" applyNumberFormat="1" applyFont="1" applyFill="1" applyBorder="1" applyAlignment="1">
      <alignment horizontal="center" vertical="center"/>
    </xf>
    <xf numFmtId="182" fontId="18" fillId="0" borderId="55" xfId="1" applyNumberFormat="1" applyFont="1" applyFill="1" applyBorder="1" applyAlignment="1">
      <alignment horizontal="center" vertical="center"/>
    </xf>
    <xf numFmtId="0" fontId="18" fillId="0" borderId="69" xfId="2" applyNumberFormat="1" applyFont="1" applyFill="1" applyBorder="1" applyAlignment="1">
      <alignment horizontal="center" vertical="center"/>
    </xf>
    <xf numFmtId="38" fontId="18" fillId="0" borderId="9" xfId="1" applyNumberFormat="1" applyFont="1" applyFill="1" applyBorder="1" applyAlignment="1">
      <alignment horizontal="center" vertical="center"/>
    </xf>
    <xf numFmtId="1" fontId="18" fillId="0" borderId="102" xfId="2" applyNumberFormat="1" applyFont="1" applyFill="1" applyBorder="1" applyAlignment="1">
      <alignment horizontal="center" vertical="center"/>
    </xf>
    <xf numFmtId="0" fontId="18" fillId="0" borderId="28" xfId="0" applyNumberFormat="1" applyFont="1" applyFill="1" applyBorder="1" applyAlignment="1">
      <alignment horizontal="center" vertical="center" shrinkToFit="1"/>
    </xf>
    <xf numFmtId="0" fontId="18" fillId="0" borderId="7" xfId="0" applyNumberFormat="1" applyFont="1" applyFill="1" applyBorder="1" applyAlignment="1">
      <alignment vertical="center"/>
    </xf>
    <xf numFmtId="0" fontId="18" fillId="0" borderId="52" xfId="0" applyNumberFormat="1" applyFont="1" applyFill="1" applyBorder="1" applyAlignment="1">
      <alignment horizontal="center" vertical="center"/>
    </xf>
    <xf numFmtId="180" fontId="18" fillId="0" borderId="11" xfId="2" applyNumberFormat="1" applyFont="1" applyFill="1" applyBorder="1" applyAlignment="1">
      <alignment horizontal="center" vertical="center"/>
    </xf>
    <xf numFmtId="182" fontId="18" fillId="0" borderId="52" xfId="1" applyNumberFormat="1" applyFont="1" applyFill="1" applyBorder="1" applyAlignment="1">
      <alignment horizontal="center" vertical="center"/>
    </xf>
    <xf numFmtId="0" fontId="18" fillId="0" borderId="70" xfId="2" applyNumberFormat="1" applyFont="1" applyFill="1" applyBorder="1" applyAlignment="1">
      <alignment horizontal="center" vertical="center"/>
    </xf>
    <xf numFmtId="182" fontId="18" fillId="0" borderId="101" xfId="1" applyNumberFormat="1" applyFont="1" applyFill="1" applyBorder="1" applyAlignment="1">
      <alignment horizontal="center" vertical="center"/>
    </xf>
    <xf numFmtId="0" fontId="18" fillId="0" borderId="22" xfId="0" applyNumberFormat="1" applyFont="1" applyFill="1" applyBorder="1" applyAlignment="1">
      <alignment horizontal="center" vertical="center" shrinkToFit="1"/>
    </xf>
    <xf numFmtId="0" fontId="18" fillId="0" borderId="49" xfId="2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 shrinkToFit="1"/>
    </xf>
    <xf numFmtId="38" fontId="18" fillId="0" borderId="8" xfId="1" applyNumberFormat="1" applyFont="1" applyFill="1" applyBorder="1" applyAlignment="1">
      <alignment horizontal="center" vertical="center"/>
    </xf>
    <xf numFmtId="0" fontId="18" fillId="0" borderId="53" xfId="2" applyNumberFormat="1" applyFont="1" applyFill="1" applyBorder="1" applyAlignment="1">
      <alignment horizontal="center" vertical="center"/>
    </xf>
    <xf numFmtId="0" fontId="18" fillId="0" borderId="103" xfId="2" applyNumberFormat="1" applyFont="1" applyFill="1" applyBorder="1" applyAlignment="1">
      <alignment horizontal="center" vertical="center"/>
    </xf>
    <xf numFmtId="0" fontId="18" fillId="0" borderId="26" xfId="0" applyNumberFormat="1" applyFont="1" applyFill="1" applyBorder="1" applyAlignment="1">
      <alignment horizontal="center" vertical="center" shrinkToFit="1"/>
    </xf>
    <xf numFmtId="40" fontId="18" fillId="0" borderId="9" xfId="1" applyNumberFormat="1" applyFont="1" applyFill="1" applyBorder="1" applyAlignment="1">
      <alignment horizontal="center" vertical="center"/>
    </xf>
    <xf numFmtId="40" fontId="18" fillId="0" borderId="55" xfId="1" applyNumberFormat="1" applyFont="1" applyFill="1" applyBorder="1" applyAlignment="1">
      <alignment horizontal="center" vertical="center"/>
    </xf>
    <xf numFmtId="40" fontId="18" fillId="0" borderId="69" xfId="1" applyNumberFormat="1" applyFont="1" applyFill="1" applyBorder="1" applyAlignment="1">
      <alignment horizontal="center" vertical="center"/>
    </xf>
    <xf numFmtId="40" fontId="18" fillId="0" borderId="102" xfId="1" applyNumberFormat="1" applyFont="1" applyFill="1" applyBorder="1" applyAlignment="1">
      <alignment horizontal="center" vertical="center"/>
    </xf>
    <xf numFmtId="0" fontId="18" fillId="0" borderId="36" xfId="0" applyNumberFormat="1" applyFont="1" applyFill="1" applyBorder="1" applyAlignment="1">
      <alignment vertical="center"/>
    </xf>
    <xf numFmtId="0" fontId="18" fillId="0" borderId="82" xfId="0" applyNumberFormat="1" applyFont="1" applyFill="1" applyBorder="1" applyAlignment="1">
      <alignment horizontal="center" vertical="center"/>
    </xf>
    <xf numFmtId="40" fontId="18" fillId="0" borderId="35" xfId="1" applyNumberFormat="1" applyFont="1" applyFill="1" applyBorder="1" applyAlignment="1">
      <alignment horizontal="center" vertical="center"/>
    </xf>
    <xf numFmtId="182" fontId="18" fillId="0" borderId="35" xfId="1" applyNumberFormat="1" applyFont="1" applyFill="1" applyBorder="1" applyAlignment="1">
      <alignment horizontal="center" vertical="center"/>
    </xf>
    <xf numFmtId="40" fontId="18" fillId="0" borderId="82" xfId="1" applyNumberFormat="1" applyFont="1" applyFill="1" applyBorder="1" applyAlignment="1">
      <alignment horizontal="center" vertical="center"/>
    </xf>
    <xf numFmtId="40" fontId="18" fillId="0" borderId="83" xfId="1" applyNumberFormat="1" applyFont="1" applyFill="1" applyBorder="1" applyAlignment="1">
      <alignment horizontal="center" vertical="center"/>
    </xf>
    <xf numFmtId="182" fontId="18" fillId="0" borderId="114" xfId="1" applyNumberFormat="1" applyFont="1" applyFill="1" applyBorder="1" applyAlignment="1">
      <alignment horizontal="center" vertical="center"/>
    </xf>
    <xf numFmtId="0" fontId="18" fillId="0" borderId="36" xfId="0" applyNumberFormat="1" applyFont="1" applyFill="1" applyBorder="1" applyAlignment="1">
      <alignment horizontal="center" vertical="center" shrinkToFit="1"/>
    </xf>
    <xf numFmtId="0" fontId="18" fillId="0" borderId="34" xfId="0" applyNumberFormat="1" applyFont="1" applyFill="1" applyBorder="1" applyAlignment="1">
      <alignment horizontal="center" vertical="center" shrinkToFit="1"/>
    </xf>
    <xf numFmtId="0" fontId="18" fillId="0" borderId="99" xfId="0" applyNumberFormat="1" applyFont="1" applyFill="1" applyBorder="1" applyAlignment="1">
      <alignment vertical="center"/>
    </xf>
    <xf numFmtId="0" fontId="18" fillId="0" borderId="87" xfId="0" applyNumberFormat="1" applyFont="1" applyFill="1" applyBorder="1" applyAlignment="1">
      <alignment horizontal="center" vertical="center"/>
    </xf>
    <xf numFmtId="0" fontId="18" fillId="0" borderId="62" xfId="2" applyNumberFormat="1" applyFont="1" applyFill="1" applyBorder="1" applyAlignment="1">
      <alignment horizontal="center" vertical="center"/>
    </xf>
    <xf numFmtId="0" fontId="18" fillId="0" borderId="63" xfId="2" applyNumberFormat="1" applyFont="1" applyFill="1" applyBorder="1" applyAlignment="1">
      <alignment horizontal="center" vertical="center"/>
    </xf>
    <xf numFmtId="0" fontId="18" fillId="0" borderId="61" xfId="2" applyNumberFormat="1" applyFont="1" applyFill="1" applyBorder="1" applyAlignment="1">
      <alignment horizontal="center" vertical="center"/>
    </xf>
    <xf numFmtId="0" fontId="18" fillId="0" borderId="97" xfId="2" applyNumberFormat="1" applyFont="1" applyFill="1" applyBorder="1" applyAlignment="1">
      <alignment horizontal="center" vertical="center"/>
    </xf>
    <xf numFmtId="182" fontId="18" fillId="0" borderId="49" xfId="1" applyNumberFormat="1" applyFont="1" applyFill="1" applyBorder="1" applyAlignment="1">
      <alignment horizontal="center" vertical="center"/>
    </xf>
    <xf numFmtId="20" fontId="18" fillId="0" borderId="2" xfId="0" applyNumberFormat="1" applyFont="1" applyFill="1" applyBorder="1" applyAlignment="1">
      <alignment vertical="center"/>
    </xf>
    <xf numFmtId="182" fontId="18" fillId="0" borderId="103" xfId="1" applyNumberFormat="1" applyFont="1" applyFill="1" applyBorder="1" applyAlignment="1">
      <alignment horizontal="center" vertical="center"/>
    </xf>
    <xf numFmtId="182" fontId="18" fillId="0" borderId="69" xfId="1" applyNumberFormat="1" applyFont="1" applyFill="1" applyBorder="1" applyAlignment="1">
      <alignment horizontal="center" vertical="center"/>
    </xf>
    <xf numFmtId="182" fontId="18" fillId="0" borderId="102" xfId="1" applyNumberFormat="1" applyFont="1" applyFill="1" applyBorder="1" applyAlignment="1">
      <alignment horizontal="center" vertical="center"/>
    </xf>
    <xf numFmtId="0" fontId="18" fillId="0" borderId="101" xfId="2" applyNumberFormat="1" applyFont="1" applyFill="1" applyBorder="1" applyAlignment="1">
      <alignment horizontal="center" vertical="center"/>
    </xf>
    <xf numFmtId="0" fontId="18" fillId="0" borderId="85" xfId="0" applyNumberFormat="1" applyFont="1" applyFill="1" applyBorder="1" applyAlignment="1">
      <alignment horizontal="center" vertical="center" shrinkToFit="1"/>
    </xf>
    <xf numFmtId="0" fontId="18" fillId="0" borderId="6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horizontal="center" vertical="center"/>
    </xf>
    <xf numFmtId="40" fontId="18" fillId="0" borderId="67" xfId="1" applyNumberFormat="1" applyFont="1" applyFill="1" applyBorder="1" applyAlignment="1">
      <alignment horizontal="center" vertical="center"/>
    </xf>
    <xf numFmtId="40" fontId="18" fillId="0" borderId="5" xfId="1" applyNumberFormat="1" applyFont="1" applyFill="1" applyBorder="1" applyAlignment="1">
      <alignment horizontal="center" vertical="center"/>
    </xf>
    <xf numFmtId="40" fontId="18" fillId="0" borderId="66" xfId="1" applyNumberFormat="1" applyFont="1" applyFill="1" applyBorder="1" applyAlignment="1">
      <alignment horizontal="center" vertical="center"/>
    </xf>
    <xf numFmtId="182" fontId="18" fillId="0" borderId="56" xfId="1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 shrinkToFit="1"/>
    </xf>
    <xf numFmtId="0" fontId="18" fillId="0" borderId="12" xfId="1" applyNumberFormat="1" applyFont="1" applyBorder="1" applyAlignment="1">
      <alignment horizontal="center" vertical="center" shrinkToFit="1"/>
    </xf>
    <xf numFmtId="38" fontId="18" fillId="0" borderId="69" xfId="1" applyNumberFormat="1" applyFont="1" applyBorder="1" applyAlignment="1">
      <alignment horizontal="center" vertical="center" shrinkToFit="1"/>
    </xf>
    <xf numFmtId="177" fontId="18" fillId="0" borderId="39" xfId="0" applyNumberFormat="1" applyFont="1" applyFill="1" applyBorder="1" applyAlignment="1">
      <alignment horizontal="center" vertical="center" shrinkToFit="1"/>
    </xf>
    <xf numFmtId="177" fontId="18" fillId="0" borderId="1" xfId="0" applyNumberFormat="1" applyFont="1" applyFill="1" applyBorder="1" applyAlignment="1">
      <alignment horizontal="center" vertical="center" shrinkToFit="1"/>
    </xf>
    <xf numFmtId="20" fontId="18" fillId="0" borderId="2" xfId="0" applyNumberFormat="1" applyFont="1" applyBorder="1" applyAlignment="1">
      <alignment vertical="center"/>
    </xf>
    <xf numFmtId="177" fontId="18" fillId="0" borderId="8" xfId="0" applyNumberFormat="1" applyFont="1" applyBorder="1" applyAlignment="1">
      <alignment horizontal="center" vertical="center" shrinkToFit="1"/>
    </xf>
    <xf numFmtId="40" fontId="18" fillId="0" borderId="71" xfId="1" applyNumberFormat="1" applyFont="1" applyBorder="1" applyAlignment="1">
      <alignment horizontal="center" vertical="center" shrinkToFit="1"/>
    </xf>
    <xf numFmtId="182" fontId="18" fillId="0" borderId="45" xfId="1" applyNumberFormat="1" applyFont="1" applyBorder="1" applyAlignment="1">
      <alignment horizontal="center" vertical="center" shrinkToFit="1"/>
    </xf>
    <xf numFmtId="0" fontId="7" fillId="0" borderId="11" xfId="0" applyNumberFormat="1" applyFont="1" applyBorder="1" applyAlignment="1">
      <alignment horizontal="center" vertical="center"/>
    </xf>
    <xf numFmtId="0" fontId="19" fillId="0" borderId="88" xfId="0" applyNumberFormat="1" applyFont="1" applyBorder="1" applyAlignment="1">
      <alignment vertical="center"/>
    </xf>
    <xf numFmtId="180" fontId="18" fillId="0" borderId="11" xfId="1" applyNumberFormat="1" applyFont="1" applyBorder="1" applyAlignment="1">
      <alignment horizontal="center" vertical="center" shrinkToFit="1"/>
    </xf>
    <xf numFmtId="180" fontId="18" fillId="0" borderId="6" xfId="1" applyNumberFormat="1" applyFont="1" applyFill="1" applyBorder="1" applyAlignment="1">
      <alignment horizontal="center" vertical="center" shrinkToFit="1"/>
    </xf>
    <xf numFmtId="182" fontId="18" fillId="0" borderId="9" xfId="0" applyNumberFormat="1" applyFont="1" applyFill="1" applyBorder="1" applyAlignment="1">
      <alignment horizontal="center" vertical="center" shrinkToFit="1"/>
    </xf>
    <xf numFmtId="40" fontId="18" fillId="0" borderId="35" xfId="0" applyNumberFormat="1" applyFont="1" applyFill="1" applyBorder="1" applyAlignment="1">
      <alignment horizontal="center" vertical="center" shrinkToFit="1"/>
    </xf>
    <xf numFmtId="182" fontId="18" fillId="0" borderId="9" xfId="2" applyNumberFormat="1" applyFont="1" applyFill="1" applyBorder="1" applyAlignment="1">
      <alignment horizontal="center" vertical="center"/>
    </xf>
    <xf numFmtId="182" fontId="18" fillId="0" borderId="78" xfId="1" applyNumberFormat="1" applyFont="1" applyBorder="1" applyAlignment="1">
      <alignment horizontal="center" vertical="center" shrinkToFit="1"/>
    </xf>
    <xf numFmtId="180" fontId="18" fillId="0" borderId="1" xfId="1" applyNumberFormat="1" applyFont="1" applyFill="1" applyBorder="1" applyAlignment="1">
      <alignment horizontal="center" vertical="center" shrinkToFit="1"/>
    </xf>
    <xf numFmtId="180" fontId="18" fillId="2" borderId="2" xfId="0" applyNumberFormat="1" applyFont="1" applyFill="1" applyBorder="1" applyAlignment="1">
      <alignment horizontal="center" vertical="center" shrinkToFit="1"/>
    </xf>
    <xf numFmtId="0" fontId="18" fillId="2" borderId="2" xfId="0" applyNumberFormat="1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9" fillId="0" borderId="0" xfId="2" applyNumberFormat="1" applyFont="1" applyAlignment="1">
      <alignment vertical="center" shrinkToFit="1"/>
    </xf>
    <xf numFmtId="182" fontId="18" fillId="0" borderId="10" xfId="2" applyNumberFormat="1" applyFont="1" applyBorder="1" applyAlignment="1">
      <alignment vertical="center"/>
    </xf>
    <xf numFmtId="187" fontId="18" fillId="0" borderId="10" xfId="1" applyNumberFormat="1" applyFont="1" applyBorder="1" applyAlignment="1">
      <alignment vertical="center"/>
    </xf>
    <xf numFmtId="0" fontId="18" fillId="0" borderId="5" xfId="1" applyNumberFormat="1" applyFont="1" applyFill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/>
    </xf>
    <xf numFmtId="0" fontId="18" fillId="0" borderId="53" xfId="1" applyNumberFormat="1" applyFont="1" applyBorder="1" applyAlignment="1">
      <alignment horizontal="center" vertical="center" shrinkToFit="1"/>
    </xf>
    <xf numFmtId="0" fontId="11" fillId="0" borderId="0" xfId="2" applyNumberFormat="1" applyFont="1" applyAlignment="1">
      <alignment horizontal="center" vertical="center" shrinkToFit="1"/>
    </xf>
    <xf numFmtId="0" fontId="12" fillId="0" borderId="0" xfId="2" applyNumberFormat="1" applyFont="1" applyAlignment="1">
      <alignment horizontal="right" vertical="center"/>
    </xf>
    <xf numFmtId="0" fontId="18" fillId="0" borderId="48" xfId="2" applyNumberFormat="1" applyFont="1" applyBorder="1" applyAlignment="1">
      <alignment horizontal="center" vertical="center" shrinkToFit="1"/>
    </xf>
    <xf numFmtId="0" fontId="18" fillId="0" borderId="96" xfId="2" applyNumberFormat="1" applyFont="1" applyBorder="1" applyAlignment="1">
      <alignment horizontal="center" vertical="center" shrinkToFit="1"/>
    </xf>
    <xf numFmtId="0" fontId="18" fillId="0" borderId="59" xfId="2" applyNumberFormat="1" applyFont="1" applyBorder="1" applyAlignment="1">
      <alignment horizontal="center" vertical="center" shrinkToFit="1"/>
    </xf>
    <xf numFmtId="0" fontId="18" fillId="0" borderId="50" xfId="1" applyNumberFormat="1" applyFont="1" applyBorder="1" applyAlignment="1">
      <alignment horizontal="center" vertical="center" shrinkToFit="1"/>
    </xf>
    <xf numFmtId="0" fontId="18" fillId="0" borderId="51" xfId="1" applyNumberFormat="1" applyFont="1" applyBorder="1" applyAlignment="1">
      <alignment horizontal="center" vertical="center" shrinkToFit="1"/>
    </xf>
    <xf numFmtId="0" fontId="18" fillId="0" borderId="69" xfId="1" applyNumberFormat="1" applyFont="1" applyBorder="1" applyAlignment="1">
      <alignment horizontal="center" vertical="center" shrinkToFit="1"/>
    </xf>
    <xf numFmtId="0" fontId="18" fillId="0" borderId="79" xfId="1" applyNumberFormat="1" applyFont="1" applyBorder="1" applyAlignment="1">
      <alignment horizontal="center" vertical="center" shrinkToFit="1"/>
    </xf>
    <xf numFmtId="0" fontId="18" fillId="0" borderId="0" xfId="2" applyNumberFormat="1" applyFont="1" applyBorder="1" applyAlignment="1">
      <alignment horizontal="center" vertical="center" shrinkToFit="1"/>
    </xf>
    <xf numFmtId="0" fontId="18" fillId="0" borderId="0" xfId="2" applyNumberFormat="1" applyFont="1" applyAlignment="1">
      <alignment horizontal="center" vertical="center" shrinkToFit="1"/>
    </xf>
    <xf numFmtId="0" fontId="18" fillId="0" borderId="0" xfId="2" applyNumberFormat="1" applyFont="1" applyAlignment="1">
      <alignment horizontal="center" vertical="center"/>
    </xf>
    <xf numFmtId="0" fontId="18" fillId="0" borderId="1" xfId="1" applyNumberFormat="1" applyFont="1" applyBorder="1" applyAlignment="1">
      <alignment horizontal="center" vertical="center" shrinkToFit="1"/>
    </xf>
    <xf numFmtId="0" fontId="18" fillId="0" borderId="1" xfId="1" applyNumberFormat="1" applyFont="1" applyFill="1" applyBorder="1" applyAlignment="1">
      <alignment horizontal="center" vertical="center" shrinkToFit="1"/>
    </xf>
    <xf numFmtId="0" fontId="18" fillId="0" borderId="9" xfId="1" applyNumberFormat="1" applyFont="1" applyBorder="1" applyAlignment="1">
      <alignment horizontal="center" vertical="center" shrinkToFit="1"/>
    </xf>
    <xf numFmtId="0" fontId="18" fillId="0" borderId="39" xfId="1" applyNumberFormat="1" applyFont="1" applyFill="1" applyBorder="1" applyAlignment="1">
      <alignment horizontal="center" vertical="center" shrinkToFit="1"/>
    </xf>
    <xf numFmtId="0" fontId="18" fillId="0" borderId="11" xfId="1" applyNumberFormat="1" applyFont="1" applyBorder="1" applyAlignment="1">
      <alignment horizontal="center"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8" xfId="1" applyNumberFormat="1" applyFont="1" applyBorder="1" applyAlignment="1">
      <alignment horizontal="center" vertical="center" shrinkToFit="1"/>
    </xf>
    <xf numFmtId="0" fontId="18" fillId="0" borderId="26" xfId="1" applyNumberFormat="1" applyFont="1" applyBorder="1" applyAlignment="1">
      <alignment horizontal="center" vertical="center" shrinkToFit="1"/>
    </xf>
    <xf numFmtId="0" fontId="18" fillId="0" borderId="8" xfId="1" applyNumberFormat="1" applyFont="1" applyFill="1" applyBorder="1" applyAlignment="1">
      <alignment horizontal="center" vertical="center" shrinkToFit="1"/>
    </xf>
    <xf numFmtId="0" fontId="18" fillId="0" borderId="83" xfId="1" applyNumberFormat="1" applyFont="1" applyBorder="1" applyAlignment="1">
      <alignment horizontal="center" vertical="center" shrinkToFit="1"/>
    </xf>
    <xf numFmtId="0" fontId="18" fillId="0" borderId="35" xfId="1" applyNumberFormat="1" applyFont="1" applyBorder="1" applyAlignment="1">
      <alignment horizontal="center" vertical="center" shrinkToFit="1"/>
    </xf>
    <xf numFmtId="0" fontId="18" fillId="0" borderId="34" xfId="1" applyNumberFormat="1" applyFont="1" applyBorder="1" applyAlignment="1">
      <alignment horizontal="center" vertical="center" shrinkToFit="1"/>
    </xf>
    <xf numFmtId="0" fontId="18" fillId="0" borderId="35" xfId="1" applyNumberFormat="1" applyFont="1" applyFill="1" applyBorder="1" applyAlignment="1">
      <alignment horizontal="center" vertical="center" shrinkToFit="1"/>
    </xf>
    <xf numFmtId="0" fontId="18" fillId="0" borderId="72" xfId="1" applyNumberFormat="1" applyFont="1" applyBorder="1" applyAlignment="1">
      <alignment horizontal="center" vertical="center" shrinkToFit="1"/>
    </xf>
    <xf numFmtId="0" fontId="18" fillId="0" borderId="44" xfId="1" applyNumberFormat="1" applyFont="1" applyBorder="1" applyAlignment="1">
      <alignment horizontal="center" vertical="center" shrinkToFit="1"/>
    </xf>
    <xf numFmtId="0" fontId="18" fillId="0" borderId="24" xfId="1" applyNumberFormat="1" applyFont="1" applyBorder="1" applyAlignment="1">
      <alignment horizontal="center" vertical="center" shrinkToFit="1"/>
    </xf>
    <xf numFmtId="0" fontId="18" fillId="0" borderId="39" xfId="1" applyNumberFormat="1" applyFont="1" applyBorder="1" applyAlignment="1">
      <alignment horizontal="center" vertical="center" shrinkToFit="1"/>
    </xf>
    <xf numFmtId="0" fontId="18" fillId="0" borderId="51" xfId="1" applyNumberFormat="1" applyFont="1" applyFill="1" applyBorder="1" applyAlignment="1">
      <alignment horizontal="center" vertical="center"/>
    </xf>
    <xf numFmtId="0" fontId="18" fillId="0" borderId="50" xfId="1" applyNumberFormat="1" applyFont="1" applyFill="1" applyBorder="1" applyAlignment="1">
      <alignment horizontal="center" vertical="center"/>
    </xf>
    <xf numFmtId="0" fontId="18" fillId="0" borderId="8" xfId="1" applyNumberFormat="1" applyFont="1" applyFill="1" applyBorder="1" applyAlignment="1">
      <alignment horizontal="center" vertical="center"/>
    </xf>
    <xf numFmtId="0" fontId="18" fillId="0" borderId="54" xfId="1" applyNumberFormat="1" applyFont="1" applyFill="1" applyBorder="1" applyAlignment="1">
      <alignment horizontal="center" vertical="center"/>
    </xf>
    <xf numFmtId="0" fontId="18" fillId="0" borderId="53" xfId="1" applyNumberFormat="1" applyFont="1" applyFill="1" applyBorder="1" applyAlignment="1">
      <alignment horizontal="center" vertical="center"/>
    </xf>
    <xf numFmtId="0" fontId="18" fillId="0" borderId="9" xfId="1" applyNumberFormat="1" applyFont="1" applyFill="1" applyBorder="1" applyAlignment="1">
      <alignment horizontal="center" vertical="center"/>
    </xf>
    <xf numFmtId="0" fontId="18" fillId="0" borderId="55" xfId="1" applyNumberFormat="1" applyFont="1" applyFill="1" applyBorder="1" applyAlignment="1">
      <alignment horizontal="center" vertical="center"/>
    </xf>
    <xf numFmtId="0" fontId="18" fillId="0" borderId="102" xfId="2" applyNumberFormat="1" applyFont="1" applyFill="1" applyBorder="1" applyAlignment="1">
      <alignment horizontal="center" vertical="center"/>
    </xf>
    <xf numFmtId="0" fontId="18" fillId="0" borderId="52" xfId="1" applyNumberFormat="1" applyFont="1" applyFill="1" applyBorder="1" applyAlignment="1">
      <alignment horizontal="center" vertical="center"/>
    </xf>
    <xf numFmtId="0" fontId="18" fillId="0" borderId="101" xfId="1" applyNumberFormat="1" applyFont="1" applyFill="1" applyBorder="1" applyAlignment="1">
      <alignment horizontal="center" vertical="center"/>
    </xf>
    <xf numFmtId="0" fontId="18" fillId="0" borderId="69" xfId="1" applyNumberFormat="1" applyFont="1" applyFill="1" applyBorder="1" applyAlignment="1">
      <alignment horizontal="center" vertical="center"/>
    </xf>
    <xf numFmtId="0" fontId="18" fillId="0" borderId="102" xfId="1" applyNumberFormat="1" applyFont="1" applyFill="1" applyBorder="1" applyAlignment="1">
      <alignment horizontal="center" vertical="center"/>
    </xf>
    <xf numFmtId="0" fontId="18" fillId="0" borderId="35" xfId="1" applyNumberFormat="1" applyFont="1" applyFill="1" applyBorder="1" applyAlignment="1">
      <alignment horizontal="center" vertical="center"/>
    </xf>
    <xf numFmtId="0" fontId="18" fillId="0" borderId="82" xfId="1" applyNumberFormat="1" applyFont="1" applyFill="1" applyBorder="1" applyAlignment="1">
      <alignment horizontal="center" vertical="center"/>
    </xf>
    <xf numFmtId="0" fontId="18" fillId="0" borderId="83" xfId="1" applyNumberFormat="1" applyFont="1" applyFill="1" applyBorder="1" applyAlignment="1">
      <alignment horizontal="center" vertical="center"/>
    </xf>
    <xf numFmtId="0" fontId="18" fillId="0" borderId="114" xfId="1" applyNumberFormat="1" applyFont="1" applyFill="1" applyBorder="1" applyAlignment="1">
      <alignment horizontal="center" vertical="center"/>
    </xf>
    <xf numFmtId="0" fontId="18" fillId="0" borderId="49" xfId="1" applyNumberFormat="1" applyFont="1" applyFill="1" applyBorder="1" applyAlignment="1">
      <alignment horizontal="center" vertical="center"/>
    </xf>
    <xf numFmtId="0" fontId="18" fillId="0" borderId="103" xfId="1" applyNumberFormat="1" applyFont="1" applyFill="1" applyBorder="1" applyAlignment="1">
      <alignment horizontal="center" vertical="center"/>
    </xf>
    <xf numFmtId="0" fontId="18" fillId="0" borderId="67" xfId="1" applyNumberFormat="1" applyFont="1" applyFill="1" applyBorder="1" applyAlignment="1">
      <alignment horizontal="center" vertical="center"/>
    </xf>
    <xf numFmtId="0" fontId="18" fillId="0" borderId="66" xfId="1" applyNumberFormat="1" applyFont="1" applyFill="1" applyBorder="1" applyAlignment="1">
      <alignment horizontal="center" vertical="center"/>
    </xf>
    <xf numFmtId="0" fontId="18" fillId="0" borderId="56" xfId="1" applyNumberFormat="1" applyFont="1" applyFill="1" applyBorder="1" applyAlignment="1">
      <alignment horizontal="center" vertical="center"/>
    </xf>
    <xf numFmtId="176" fontId="19" fillId="0" borderId="0" xfId="2" applyNumberFormat="1" applyFont="1" applyAlignment="1">
      <alignment vertical="center"/>
    </xf>
    <xf numFmtId="0" fontId="18" fillId="0" borderId="2" xfId="1" applyNumberFormat="1" applyFont="1" applyBorder="1" applyAlignment="1">
      <alignment horizontal="center" vertical="center" shrinkToFit="1"/>
    </xf>
    <xf numFmtId="0" fontId="18" fillId="0" borderId="70" xfId="1" applyNumberFormat="1" applyFont="1" applyBorder="1" applyAlignment="1">
      <alignment horizontal="center" vertical="center" shrinkToFit="1"/>
    </xf>
    <xf numFmtId="0" fontId="18" fillId="0" borderId="131" xfId="2" applyNumberFormat="1" applyFont="1" applyBorder="1" applyAlignment="1">
      <alignment horizontal="center" vertical="center"/>
    </xf>
    <xf numFmtId="0" fontId="18" fillId="0" borderId="19" xfId="0" applyNumberFormat="1" applyFont="1" applyBorder="1" applyAlignment="1">
      <alignment horizontal="center" vertical="center" shrinkToFit="1"/>
    </xf>
    <xf numFmtId="40" fontId="18" fillId="0" borderId="0" xfId="1" applyNumberFormat="1" applyFont="1" applyBorder="1" applyAlignment="1">
      <alignment horizontal="center" vertical="center" shrinkToFit="1"/>
    </xf>
    <xf numFmtId="182" fontId="18" fillId="0" borderId="0" xfId="1" applyNumberFormat="1" applyFont="1" applyBorder="1" applyAlignment="1">
      <alignment horizontal="center" vertical="center" shrinkToFit="1"/>
    </xf>
    <xf numFmtId="2" fontId="18" fillId="0" borderId="0" xfId="0" applyNumberFormat="1" applyFont="1" applyBorder="1" applyAlignment="1">
      <alignment horizontal="center" vertical="center" shrinkToFit="1"/>
    </xf>
    <xf numFmtId="185" fontId="18" fillId="0" borderId="0" xfId="0" applyNumberFormat="1" applyFont="1" applyBorder="1" applyAlignment="1">
      <alignment horizontal="center" vertical="center" shrinkToFit="1"/>
    </xf>
    <xf numFmtId="0" fontId="18" fillId="0" borderId="0" xfId="2" applyNumberFormat="1" applyFont="1" applyFill="1" applyBorder="1" applyAlignment="1">
      <alignment horizontal="center" vertical="center"/>
    </xf>
    <xf numFmtId="182" fontId="18" fillId="0" borderId="0" xfId="1" applyNumberFormat="1" applyFont="1" applyFill="1" applyBorder="1" applyAlignment="1">
      <alignment horizontal="center" vertical="center"/>
    </xf>
    <xf numFmtId="1" fontId="18" fillId="0" borderId="0" xfId="2" applyNumberFormat="1" applyFont="1" applyFill="1" applyBorder="1" applyAlignment="1">
      <alignment horizontal="center" vertical="center"/>
    </xf>
    <xf numFmtId="40" fontId="18" fillId="0" borderId="0" xfId="1" applyNumberFormat="1" applyFont="1" applyFill="1" applyBorder="1" applyAlignment="1">
      <alignment horizontal="center" vertical="center"/>
    </xf>
    <xf numFmtId="184" fontId="18" fillId="0" borderId="0" xfId="0" applyNumberFormat="1" applyFont="1" applyAlignment="1">
      <alignment vertical="center"/>
    </xf>
    <xf numFmtId="179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76" xfId="1" applyNumberFormat="1" applyFont="1" applyBorder="1" applyAlignment="1">
      <alignment horizontal="center" vertical="center" shrinkToFit="1"/>
    </xf>
    <xf numFmtId="0" fontId="18" fillId="0" borderId="40" xfId="1" applyNumberFormat="1" applyFont="1" applyBorder="1" applyAlignment="1">
      <alignment horizontal="center" vertical="center" shrinkToFit="1"/>
    </xf>
    <xf numFmtId="0" fontId="18" fillId="0" borderId="93" xfId="1" applyNumberFormat="1" applyFont="1" applyBorder="1" applyAlignment="1">
      <alignment horizontal="center" vertical="center" shrinkToFit="1"/>
    </xf>
    <xf numFmtId="0" fontId="18" fillId="0" borderId="7" xfId="1" applyNumberFormat="1" applyFont="1" applyBorder="1" applyAlignment="1">
      <alignment horizontal="center" vertical="center" shrinkToFit="1"/>
    </xf>
    <xf numFmtId="0" fontId="18" fillId="0" borderId="52" xfId="1" applyNumberFormat="1" applyFont="1" applyBorder="1" applyAlignment="1">
      <alignment horizontal="center" vertical="center" shrinkToFit="1"/>
    </xf>
    <xf numFmtId="0" fontId="18" fillId="0" borderId="104" xfId="1" applyNumberFormat="1" applyFont="1" applyFill="1" applyBorder="1" applyAlignment="1">
      <alignment horizontal="center" vertical="center" shrinkToFit="1"/>
    </xf>
    <xf numFmtId="0" fontId="18" fillId="0" borderId="106" xfId="1" applyNumberFormat="1" applyFont="1" applyFill="1" applyBorder="1" applyAlignment="1">
      <alignment horizontal="center" vertical="center" shrinkToFit="1"/>
    </xf>
    <xf numFmtId="0" fontId="18" fillId="0" borderId="85" xfId="1" applyNumberFormat="1" applyFont="1" applyFill="1" applyBorder="1" applyAlignment="1">
      <alignment horizontal="center" vertical="center" shrinkToFit="1"/>
    </xf>
    <xf numFmtId="0" fontId="18" fillId="0" borderId="107" xfId="1" applyNumberFormat="1" applyFont="1" applyFill="1" applyBorder="1" applyAlignment="1">
      <alignment horizontal="center" vertical="center" shrinkToFit="1"/>
    </xf>
    <xf numFmtId="0" fontId="18" fillId="0" borderId="108" xfId="1" applyNumberFormat="1" applyFont="1" applyFill="1" applyBorder="1" applyAlignment="1">
      <alignment horizontal="center" vertical="center" shrinkToFit="1"/>
    </xf>
    <xf numFmtId="0" fontId="18" fillId="0" borderId="107" xfId="1" applyNumberFormat="1" applyFont="1" applyBorder="1" applyAlignment="1">
      <alignment horizontal="center" vertical="center" shrinkToFit="1"/>
    </xf>
    <xf numFmtId="0" fontId="18" fillId="0" borderId="105" xfId="1" applyNumberFormat="1" applyFont="1" applyFill="1" applyBorder="1" applyAlignment="1">
      <alignment horizontal="center" vertical="center" shrinkToFit="1"/>
    </xf>
    <xf numFmtId="0" fontId="18" fillId="0" borderId="67" xfId="1" applyNumberFormat="1" applyFont="1" applyBorder="1" applyAlignment="1">
      <alignment horizontal="center" vertical="center" shrinkToFit="1"/>
    </xf>
    <xf numFmtId="0" fontId="18" fillId="0" borderId="6" xfId="1" applyNumberFormat="1" applyFont="1" applyBorder="1" applyAlignment="1">
      <alignment horizontal="center" vertical="center" shrinkToFit="1"/>
    </xf>
    <xf numFmtId="0" fontId="18" fillId="0" borderId="68" xfId="1" applyNumberFormat="1" applyFont="1" applyBorder="1" applyAlignment="1">
      <alignment horizontal="center" vertical="center" shrinkToFit="1"/>
    </xf>
    <xf numFmtId="0" fontId="18" fillId="0" borderId="65" xfId="1" applyNumberFormat="1" applyFont="1" applyBorder="1" applyAlignment="1">
      <alignment horizontal="center" vertical="center" shrinkToFit="1"/>
    </xf>
    <xf numFmtId="0" fontId="18" fillId="0" borderId="3" xfId="1" applyNumberFormat="1" applyFont="1" applyBorder="1" applyAlignment="1">
      <alignment horizontal="center" vertical="center" shrinkToFit="1"/>
    </xf>
    <xf numFmtId="0" fontId="18" fillId="0" borderId="30" xfId="1" applyNumberFormat="1" applyFont="1" applyBorder="1" applyAlignment="1">
      <alignment horizontal="center" vertical="center" shrinkToFit="1"/>
    </xf>
    <xf numFmtId="0" fontId="18" fillId="0" borderId="75" xfId="1" applyNumberFormat="1" applyFont="1" applyBorder="1" applyAlignment="1">
      <alignment horizontal="center" vertical="center" shrinkToFit="1"/>
    </xf>
    <xf numFmtId="0" fontId="18" fillId="0" borderId="100" xfId="1" applyNumberFormat="1" applyFont="1" applyBorder="1" applyAlignment="1">
      <alignment horizontal="center" vertical="center" shrinkToFit="1"/>
    </xf>
    <xf numFmtId="0" fontId="18" fillId="0" borderId="113" xfId="0" applyNumberFormat="1" applyFont="1" applyBorder="1" applyAlignment="1">
      <alignment vertical="center"/>
    </xf>
    <xf numFmtId="0" fontId="18" fillId="0" borderId="100" xfId="0" applyNumberFormat="1" applyFont="1" applyBorder="1" applyAlignment="1">
      <alignment vertical="center"/>
    </xf>
    <xf numFmtId="0" fontId="18" fillId="0" borderId="78" xfId="1" applyNumberFormat="1" applyFont="1" applyBorder="1" applyAlignment="1">
      <alignment horizontal="center" vertical="center" shrinkToFit="1"/>
    </xf>
    <xf numFmtId="0" fontId="18" fillId="0" borderId="103" xfId="0" applyNumberFormat="1" applyFont="1" applyBorder="1" applyAlignment="1">
      <alignment horizontal="center" vertical="center" shrinkToFit="1"/>
    </xf>
    <xf numFmtId="0" fontId="18" fillId="0" borderId="5" xfId="1" applyNumberFormat="1" applyFont="1" applyBorder="1" applyAlignment="1">
      <alignment horizontal="center" vertical="center" shrinkToFit="1"/>
    </xf>
    <xf numFmtId="0" fontId="18" fillId="0" borderId="20" xfId="1" applyNumberFormat="1" applyFont="1" applyBorder="1" applyAlignment="1">
      <alignment horizontal="center" vertical="center" shrinkToFit="1"/>
    </xf>
    <xf numFmtId="0" fontId="18" fillId="0" borderId="5" xfId="1" applyNumberFormat="1" applyFont="1" applyFill="1" applyBorder="1" applyAlignment="1">
      <alignment horizontal="center" vertical="center" shrinkToFit="1"/>
    </xf>
    <xf numFmtId="0" fontId="18" fillId="0" borderId="74" xfId="1" applyNumberFormat="1" applyFont="1" applyBorder="1" applyAlignment="1">
      <alignment horizontal="center" vertical="center" shrinkToFit="1"/>
    </xf>
    <xf numFmtId="0" fontId="18" fillId="0" borderId="75" xfId="1" applyNumberFormat="1" applyFont="1" applyFill="1" applyBorder="1" applyAlignment="1">
      <alignment horizontal="center" vertical="center" shrinkToFit="1"/>
    </xf>
    <xf numFmtId="0" fontId="18" fillId="0" borderId="66" xfId="1" applyNumberFormat="1" applyFont="1" applyBorder="1" applyAlignment="1">
      <alignment horizontal="center" vertical="center" shrinkToFit="1"/>
    </xf>
    <xf numFmtId="0" fontId="18" fillId="0" borderId="6" xfId="1" applyNumberFormat="1" applyFont="1" applyFill="1" applyBorder="1" applyAlignment="1">
      <alignment horizontal="center" vertical="center" shrinkToFit="1"/>
    </xf>
    <xf numFmtId="0" fontId="18" fillId="0" borderId="94" xfId="0" applyNumberFormat="1" applyFont="1" applyBorder="1" applyAlignment="1">
      <alignment horizontal="left" vertical="center" shrinkToFit="1"/>
    </xf>
    <xf numFmtId="0" fontId="18" fillId="0" borderId="94" xfId="0" applyNumberFormat="1" applyFont="1" applyFill="1" applyBorder="1" applyAlignment="1">
      <alignment horizontal="left" vertical="center" shrinkToFit="1"/>
    </xf>
    <xf numFmtId="0" fontId="18" fillId="0" borderId="78" xfId="1" applyNumberFormat="1" applyFont="1" applyFill="1" applyBorder="1" applyAlignment="1">
      <alignment horizontal="center" vertical="center" shrinkToFit="1"/>
    </xf>
    <xf numFmtId="0" fontId="7" fillId="0" borderId="7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center" vertical="center"/>
    </xf>
    <xf numFmtId="0" fontId="7" fillId="0" borderId="124" xfId="0" applyNumberFormat="1" applyFont="1" applyBorder="1" applyAlignment="1">
      <alignment horizontal="center" vertical="center"/>
    </xf>
    <xf numFmtId="0" fontId="7" fillId="0" borderId="89" xfId="0" applyNumberFormat="1" applyFont="1" applyBorder="1" applyAlignment="1">
      <alignment horizontal="center" vertical="center" shrinkToFit="1"/>
    </xf>
    <xf numFmtId="0" fontId="7" fillId="0" borderId="68" xfId="0" applyNumberFormat="1" applyFont="1" applyBorder="1" applyAlignment="1">
      <alignment horizontal="center" vertical="center" shrinkToFit="1"/>
    </xf>
    <xf numFmtId="0" fontId="7" fillId="0" borderId="2" xfId="1" applyNumberFormat="1" applyFont="1" applyBorder="1" applyAlignment="1">
      <alignment horizontal="center" vertical="center"/>
    </xf>
    <xf numFmtId="0" fontId="7" fillId="0" borderId="15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118" xfId="1" applyNumberFormat="1" applyFont="1" applyBorder="1" applyAlignment="1">
      <alignment horizontal="center" vertical="center"/>
    </xf>
    <xf numFmtId="0" fontId="7" fillId="0" borderId="36" xfId="1" applyNumberFormat="1" applyFont="1" applyBorder="1" applyAlignment="1">
      <alignment horizontal="center" vertical="center"/>
    </xf>
    <xf numFmtId="0" fontId="7" fillId="0" borderId="119" xfId="0" applyNumberFormat="1" applyFont="1" applyBorder="1" applyAlignment="1">
      <alignment horizontal="center" vertical="center"/>
    </xf>
    <xf numFmtId="0" fontId="7" fillId="0" borderId="40" xfId="0" applyNumberFormat="1" applyFont="1" applyBorder="1" applyAlignment="1">
      <alignment horizontal="center" vertical="center"/>
    </xf>
    <xf numFmtId="0" fontId="7" fillId="0" borderId="120" xfId="1" applyNumberFormat="1" applyFont="1" applyBorder="1" applyAlignment="1">
      <alignment horizontal="center" vertical="center"/>
    </xf>
    <xf numFmtId="0" fontId="7" fillId="0" borderId="121" xfId="0" applyNumberFormat="1" applyFont="1" applyBorder="1" applyAlignment="1">
      <alignment horizontal="center" vertical="center"/>
    </xf>
    <xf numFmtId="0" fontId="7" fillId="0" borderId="122" xfId="0" applyNumberFormat="1" applyFont="1" applyBorder="1" applyAlignment="1">
      <alignment horizontal="center" vertical="center"/>
    </xf>
    <xf numFmtId="38" fontId="14" fillId="0" borderId="117" xfId="1" applyFont="1" applyBorder="1" applyAlignment="1">
      <alignment horizontal="center" vertical="center"/>
    </xf>
    <xf numFmtId="38" fontId="14" fillId="0" borderId="12" xfId="1" applyFont="1" applyBorder="1" applyAlignment="1">
      <alignment horizontal="center" vertical="center" shrinkToFit="1"/>
    </xf>
    <xf numFmtId="38" fontId="14" fillId="0" borderId="19" xfId="1" applyFont="1" applyBorder="1" applyAlignment="1">
      <alignment horizontal="center" vertical="center"/>
    </xf>
    <xf numFmtId="38" fontId="14" fillId="0" borderId="12" xfId="1" applyFont="1" applyBorder="1" applyAlignment="1">
      <alignment horizontal="center" vertical="center"/>
    </xf>
    <xf numFmtId="0" fontId="23" fillId="0" borderId="1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40" fontId="18" fillId="0" borderId="114" xfId="1" applyNumberFormat="1" applyFont="1" applyBorder="1" applyAlignment="1">
      <alignment horizontal="center" vertical="center" shrinkToFit="1"/>
    </xf>
    <xf numFmtId="0" fontId="8" fillId="0" borderId="10" xfId="1" applyNumberFormat="1" applyFont="1" applyBorder="1" applyAlignment="1">
      <alignment horizontal="center" vertical="center"/>
    </xf>
    <xf numFmtId="0" fontId="18" fillId="0" borderId="47" xfId="0" applyNumberFormat="1" applyFont="1" applyFill="1" applyBorder="1" applyAlignment="1">
      <alignment horizontal="center" vertical="center" shrinkToFit="1"/>
    </xf>
    <xf numFmtId="0" fontId="18" fillId="0" borderId="65" xfId="2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8" fillId="0" borderId="113" xfId="0" applyFont="1" applyBorder="1" applyAlignment="1">
      <alignment horizontal="center" vertical="center" textRotation="255" justifyLastLine="1"/>
    </xf>
    <xf numFmtId="40" fontId="18" fillId="0" borderId="76" xfId="1" applyNumberFormat="1" applyFont="1" applyBorder="1" applyAlignment="1">
      <alignment horizontal="center" vertical="center" shrinkToFit="1"/>
    </xf>
    <xf numFmtId="176" fontId="18" fillId="0" borderId="84" xfId="2" applyNumberFormat="1" applyFont="1" applyBorder="1" applyAlignment="1">
      <alignment vertical="center"/>
    </xf>
    <xf numFmtId="0" fontId="18" fillId="0" borderId="17" xfId="0" applyNumberFormat="1" applyFont="1" applyBorder="1" applyAlignment="1">
      <alignment vertical="center"/>
    </xf>
    <xf numFmtId="0" fontId="18" fillId="0" borderId="137" xfId="0" applyNumberFormat="1" applyFont="1" applyBorder="1" applyAlignment="1">
      <alignment vertical="center"/>
    </xf>
    <xf numFmtId="0" fontId="18" fillId="0" borderId="41" xfId="0" applyNumberFormat="1" applyFont="1" applyBorder="1" applyAlignment="1">
      <alignment vertical="center"/>
    </xf>
    <xf numFmtId="0" fontId="18" fillId="0" borderId="16" xfId="0" applyNumberFormat="1" applyFont="1" applyBorder="1" applyAlignment="1">
      <alignment vertical="center"/>
    </xf>
    <xf numFmtId="0" fontId="18" fillId="0" borderId="109" xfId="0" applyNumberFormat="1" applyFont="1" applyBorder="1" applyAlignment="1">
      <alignment vertical="center"/>
    </xf>
    <xf numFmtId="0" fontId="18" fillId="0" borderId="45" xfId="0" applyNumberFormat="1" applyFont="1" applyBorder="1" applyAlignment="1">
      <alignment vertical="center"/>
    </xf>
    <xf numFmtId="20" fontId="18" fillId="0" borderId="15" xfId="0" applyNumberFormat="1" applyFont="1" applyBorder="1" applyAlignment="1">
      <alignment vertical="center"/>
    </xf>
    <xf numFmtId="0" fontId="18" fillId="0" borderId="14" xfId="0" applyNumberFormat="1" applyFont="1" applyFill="1" applyBorder="1" applyAlignment="1">
      <alignment vertical="center"/>
    </xf>
    <xf numFmtId="0" fontId="18" fillId="0" borderId="15" xfId="0" applyNumberFormat="1" applyFont="1" applyFill="1" applyBorder="1" applyAlignment="1">
      <alignment vertical="center"/>
    </xf>
    <xf numFmtId="0" fontId="18" fillId="0" borderId="16" xfId="0" applyNumberFormat="1" applyFont="1" applyFill="1" applyBorder="1" applyAlignment="1">
      <alignment vertical="center"/>
    </xf>
    <xf numFmtId="0" fontId="18" fillId="0" borderId="17" xfId="0" applyNumberFormat="1" applyFont="1" applyFill="1" applyBorder="1" applyAlignment="1">
      <alignment vertical="center"/>
    </xf>
    <xf numFmtId="0" fontId="18" fillId="0" borderId="137" xfId="0" applyNumberFormat="1" applyFont="1" applyFill="1" applyBorder="1" applyAlignment="1">
      <alignment vertical="center"/>
    </xf>
    <xf numFmtId="0" fontId="18" fillId="0" borderId="90" xfId="0" applyNumberFormat="1" applyFont="1" applyFill="1" applyBorder="1" applyAlignment="1">
      <alignment vertical="center"/>
    </xf>
    <xf numFmtId="20" fontId="18" fillId="0" borderId="15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vertical="center"/>
    </xf>
    <xf numFmtId="0" fontId="19" fillId="0" borderId="15" xfId="0" applyNumberFormat="1" applyFont="1" applyBorder="1" applyAlignment="1">
      <alignment vertical="center"/>
    </xf>
    <xf numFmtId="0" fontId="19" fillId="0" borderId="14" xfId="0" applyNumberFormat="1" applyFont="1" applyBorder="1" applyAlignment="1">
      <alignment vertical="center"/>
    </xf>
    <xf numFmtId="0" fontId="18" fillId="0" borderId="38" xfId="1" applyNumberFormat="1" applyFont="1" applyBorder="1" applyAlignment="1">
      <alignment horizontal="center" vertical="center" shrinkToFit="1"/>
    </xf>
    <xf numFmtId="184" fontId="20" fillId="0" borderId="101" xfId="2" applyNumberFormat="1" applyFont="1" applyBorder="1" applyAlignment="1">
      <alignment horizontal="center" vertical="center" shrinkToFit="1"/>
    </xf>
    <xf numFmtId="184" fontId="20" fillId="0" borderId="49" xfId="2" applyNumberFormat="1" applyFont="1" applyBorder="1" applyAlignment="1">
      <alignment horizontal="center" vertical="center" shrinkToFit="1"/>
    </xf>
    <xf numFmtId="184" fontId="20" fillId="0" borderId="103" xfId="2" applyNumberFormat="1" applyFont="1" applyBorder="1" applyAlignment="1">
      <alignment horizontal="center" vertical="center" shrinkToFit="1"/>
    </xf>
    <xf numFmtId="0" fontId="18" fillId="0" borderId="3" xfId="1" applyNumberFormat="1" applyFont="1" applyFill="1" applyBorder="1" applyAlignment="1">
      <alignment horizontal="center" vertical="center" shrinkToFit="1"/>
    </xf>
    <xf numFmtId="0" fontId="18" fillId="0" borderId="4" xfId="1" applyNumberFormat="1" applyFont="1" applyBorder="1" applyAlignment="1">
      <alignment horizontal="center" vertical="center" shrinkToFit="1"/>
    </xf>
    <xf numFmtId="184" fontId="20" fillId="0" borderId="56" xfId="2" applyNumberFormat="1" applyFont="1" applyBorder="1" applyAlignment="1">
      <alignment horizontal="center" vertical="center" shrinkToFit="1"/>
    </xf>
    <xf numFmtId="0" fontId="18" fillId="0" borderId="0" xfId="1" applyNumberFormat="1" applyFont="1" applyBorder="1" applyAlignment="1">
      <alignment horizontal="center" vertical="center" shrinkToFit="1"/>
    </xf>
    <xf numFmtId="0" fontId="18" fillId="0" borderId="0" xfId="1" applyNumberFormat="1" applyFont="1" applyFill="1" applyBorder="1" applyAlignment="1">
      <alignment horizontal="center" vertical="center" shrinkToFit="1"/>
    </xf>
    <xf numFmtId="40" fontId="18" fillId="0" borderId="0" xfId="1" applyNumberFormat="1" applyFont="1" applyFill="1" applyBorder="1" applyAlignment="1">
      <alignment horizontal="center" vertical="center" shrinkToFit="1"/>
    </xf>
    <xf numFmtId="0" fontId="19" fillId="0" borderId="41" xfId="0" applyNumberFormat="1" applyFont="1" applyBorder="1" applyAlignment="1">
      <alignment vertical="center"/>
    </xf>
    <xf numFmtId="0" fontId="18" fillId="0" borderId="64" xfId="1" applyNumberFormat="1" applyFont="1" applyBorder="1" applyAlignment="1">
      <alignment horizontal="center" vertical="center" shrinkToFit="1"/>
    </xf>
    <xf numFmtId="0" fontId="19" fillId="0" borderId="4" xfId="0" applyNumberFormat="1" applyFont="1" applyBorder="1" applyAlignment="1">
      <alignment vertical="center"/>
    </xf>
    <xf numFmtId="0" fontId="19" fillId="0" borderId="31" xfId="0" applyNumberFormat="1" applyFont="1" applyBorder="1" applyAlignment="1">
      <alignment vertical="center"/>
    </xf>
    <xf numFmtId="0" fontId="18" fillId="0" borderId="3" xfId="2" applyNumberFormat="1" applyFont="1" applyBorder="1" applyAlignment="1">
      <alignment horizontal="center" vertical="center"/>
    </xf>
    <xf numFmtId="0" fontId="18" fillId="0" borderId="30" xfId="2" applyNumberFormat="1" applyFont="1" applyBorder="1" applyAlignment="1">
      <alignment horizontal="center" vertical="center"/>
    </xf>
    <xf numFmtId="0" fontId="18" fillId="0" borderId="3" xfId="2" applyNumberFormat="1" applyFont="1" applyFill="1" applyBorder="1" applyAlignment="1">
      <alignment horizontal="center" vertical="center"/>
    </xf>
    <xf numFmtId="180" fontId="18" fillId="0" borderId="97" xfId="0" applyNumberFormat="1" applyFont="1" applyBorder="1" applyAlignment="1">
      <alignment horizontal="center" vertical="center" shrinkToFit="1"/>
    </xf>
    <xf numFmtId="176" fontId="18" fillId="0" borderId="94" xfId="2" applyNumberFormat="1" applyFont="1" applyBorder="1" applyAlignment="1">
      <alignment vertical="center"/>
    </xf>
    <xf numFmtId="0" fontId="8" fillId="0" borderId="136" xfId="1" applyNumberFormat="1" applyFont="1" applyBorder="1" applyAlignment="1">
      <alignment horizontal="center" vertical="center"/>
    </xf>
    <xf numFmtId="0" fontId="18" fillId="0" borderId="94" xfId="0" applyNumberFormat="1" applyFont="1" applyBorder="1" applyAlignment="1">
      <alignment vertical="center"/>
    </xf>
    <xf numFmtId="0" fontId="8" fillId="0" borderId="136" xfId="0" applyNumberFormat="1" applyFont="1" applyBorder="1" applyAlignment="1">
      <alignment horizontal="center" vertical="center"/>
    </xf>
    <xf numFmtId="0" fontId="18" fillId="0" borderId="91" xfId="0" applyNumberFormat="1" applyFont="1" applyBorder="1" applyAlignment="1">
      <alignment vertical="center"/>
    </xf>
    <xf numFmtId="180" fontId="18" fillId="0" borderId="138" xfId="0" applyNumberFormat="1" applyFont="1" applyBorder="1" applyAlignment="1">
      <alignment horizontal="center" vertical="center" shrinkToFit="1"/>
    </xf>
    <xf numFmtId="180" fontId="18" fillId="0" borderId="139" xfId="0" applyNumberFormat="1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horizontal="center" vertical="center" shrinkToFit="1"/>
    </xf>
    <xf numFmtId="0" fontId="8" fillId="0" borderId="18" xfId="1" applyNumberFormat="1" applyFont="1" applyBorder="1" applyAlignment="1">
      <alignment horizontal="center" vertical="center"/>
    </xf>
    <xf numFmtId="0" fontId="18" fillId="0" borderId="56" xfId="0" applyNumberFormat="1" applyFont="1" applyBorder="1" applyAlignment="1">
      <alignment vertical="center"/>
    </xf>
    <xf numFmtId="0" fontId="8" fillId="0" borderId="18" xfId="0" applyNumberFormat="1" applyFont="1" applyBorder="1" applyAlignment="1">
      <alignment horizontal="center" vertical="center"/>
    </xf>
    <xf numFmtId="0" fontId="18" fillId="0" borderId="20" xfId="0" applyNumberFormat="1" applyFont="1" applyBorder="1" applyAlignment="1">
      <alignment vertical="center"/>
    </xf>
    <xf numFmtId="0" fontId="18" fillId="0" borderId="4" xfId="0" applyNumberFormat="1" applyFont="1" applyFill="1" applyBorder="1" applyAlignment="1">
      <alignment horizontal="center" vertical="center" shrinkToFit="1"/>
    </xf>
    <xf numFmtId="0" fontId="8" fillId="0" borderId="140" xfId="1" applyNumberFormat="1" applyFont="1" applyFill="1" applyBorder="1" applyAlignment="1">
      <alignment horizontal="center" vertical="center"/>
    </xf>
    <xf numFmtId="0" fontId="8" fillId="0" borderId="140" xfId="0" applyNumberFormat="1" applyFont="1" applyFill="1" applyBorder="1" applyAlignment="1">
      <alignment horizontal="center" vertical="center"/>
    </xf>
    <xf numFmtId="180" fontId="18" fillId="0" borderId="94" xfId="0" applyNumberFormat="1" applyFont="1" applyBorder="1" applyAlignment="1">
      <alignment horizontal="center" vertical="center" shrinkToFit="1"/>
    </xf>
    <xf numFmtId="0" fontId="18" fillId="0" borderId="94" xfId="0" applyNumberFormat="1" applyFont="1" applyBorder="1" applyAlignment="1">
      <alignment horizontal="center" vertical="center" shrinkToFit="1"/>
    </xf>
    <xf numFmtId="38" fontId="18" fillId="0" borderId="93" xfId="1" applyFont="1" applyBorder="1" applyAlignment="1">
      <alignment horizontal="center" vertical="center" shrinkToFit="1"/>
    </xf>
    <xf numFmtId="38" fontId="18" fillId="0" borderId="92" xfId="1" applyFont="1" applyBorder="1" applyAlignment="1">
      <alignment horizontal="center" vertical="center" shrinkToFit="1"/>
    </xf>
    <xf numFmtId="38" fontId="18" fillId="0" borderId="91" xfId="1" applyFont="1" applyBorder="1" applyAlignment="1">
      <alignment horizontal="center" vertical="center" shrinkToFit="1"/>
    </xf>
    <xf numFmtId="38" fontId="18" fillId="0" borderId="92" xfId="1" applyFont="1" applyFill="1" applyBorder="1" applyAlignment="1">
      <alignment horizontal="center" vertical="center" shrinkToFit="1"/>
    </xf>
    <xf numFmtId="38" fontId="18" fillId="0" borderId="94" xfId="1" applyFont="1" applyBorder="1" applyAlignment="1">
      <alignment horizontal="center" vertical="center" shrinkToFit="1"/>
    </xf>
    <xf numFmtId="182" fontId="18" fillId="0" borderId="135" xfId="1" applyNumberFormat="1" applyFont="1" applyBorder="1" applyAlignment="1">
      <alignment horizontal="center" vertical="center" shrinkToFit="1"/>
    </xf>
    <xf numFmtId="182" fontId="18" fillId="0" borderId="125" xfId="1" applyNumberFormat="1" applyFont="1" applyBorder="1" applyAlignment="1">
      <alignment horizontal="center" vertical="center" shrinkToFit="1"/>
    </xf>
    <xf numFmtId="182" fontId="18" fillId="0" borderId="141" xfId="1" applyNumberFormat="1" applyFont="1" applyBorder="1" applyAlignment="1">
      <alignment horizontal="center" vertical="center" shrinkToFit="1"/>
    </xf>
    <xf numFmtId="182" fontId="18" fillId="0" borderId="125" xfId="1" applyNumberFormat="1" applyFont="1" applyFill="1" applyBorder="1" applyAlignment="1">
      <alignment horizontal="center" vertical="center" shrinkToFit="1"/>
    </xf>
    <xf numFmtId="182" fontId="18" fillId="0" borderId="142" xfId="1" applyNumberFormat="1" applyFont="1" applyBorder="1" applyAlignment="1">
      <alignment horizontal="center" vertical="center" shrinkToFit="1"/>
    </xf>
    <xf numFmtId="182" fontId="18" fillId="0" borderId="56" xfId="1" applyNumberFormat="1" applyFont="1" applyBorder="1" applyAlignment="1">
      <alignment horizontal="center" vertical="center" shrinkToFit="1"/>
    </xf>
    <xf numFmtId="40" fontId="18" fillId="0" borderId="93" xfId="1" applyNumberFormat="1" applyFont="1" applyBorder="1" applyAlignment="1">
      <alignment horizontal="center" vertical="center" shrinkToFit="1"/>
    </xf>
    <xf numFmtId="40" fontId="18" fillId="0" borderId="92" xfId="1" applyNumberFormat="1" applyFont="1" applyBorder="1" applyAlignment="1">
      <alignment horizontal="center" vertical="center" shrinkToFit="1"/>
    </xf>
    <xf numFmtId="40" fontId="18" fillId="0" borderId="91" xfId="1" applyNumberFormat="1" applyFont="1" applyBorder="1" applyAlignment="1">
      <alignment horizontal="center" vertical="center" shrinkToFit="1"/>
    </xf>
    <xf numFmtId="40" fontId="18" fillId="0" borderId="92" xfId="1" applyNumberFormat="1" applyFont="1" applyFill="1" applyBorder="1" applyAlignment="1">
      <alignment horizontal="center" vertical="center" shrinkToFit="1"/>
    </xf>
    <xf numFmtId="40" fontId="18" fillId="0" borderId="94" xfId="1" applyNumberFormat="1" applyFont="1" applyBorder="1" applyAlignment="1">
      <alignment horizontal="center" vertical="center" shrinkToFit="1"/>
    </xf>
    <xf numFmtId="182" fontId="18" fillId="0" borderId="94" xfId="1" applyNumberFormat="1" applyFont="1" applyBorder="1" applyAlignment="1">
      <alignment horizontal="center" vertical="center" shrinkToFit="1"/>
    </xf>
    <xf numFmtId="40" fontId="18" fillId="0" borderId="56" xfId="1" applyNumberFormat="1" applyFont="1" applyBorder="1" applyAlignment="1">
      <alignment horizontal="center" vertical="center" shrinkToFit="1"/>
    </xf>
    <xf numFmtId="0" fontId="8" fillId="0" borderId="143" xfId="1" applyNumberFormat="1" applyFont="1" applyFill="1" applyBorder="1" applyAlignment="1">
      <alignment horizontal="center" vertical="center"/>
    </xf>
    <xf numFmtId="0" fontId="8" fillId="0" borderId="143" xfId="0" applyNumberFormat="1" applyFont="1" applyFill="1" applyBorder="1" applyAlignment="1">
      <alignment horizontal="center" vertical="center"/>
    </xf>
    <xf numFmtId="182" fontId="18" fillId="0" borderId="86" xfId="1" applyNumberFormat="1" applyFont="1" applyBorder="1" applyAlignment="1">
      <alignment horizontal="center" vertical="center" shrinkToFit="1"/>
    </xf>
    <xf numFmtId="182" fontId="18" fillId="0" borderId="95" xfId="1" applyNumberFormat="1" applyFont="1" applyBorder="1" applyAlignment="1">
      <alignment horizontal="center" vertical="center" shrinkToFit="1"/>
    </xf>
    <xf numFmtId="0" fontId="8" fillId="0" borderId="144" xfId="1" applyNumberFormat="1" applyFont="1" applyFill="1" applyBorder="1" applyAlignment="1">
      <alignment horizontal="center" vertical="center"/>
    </xf>
    <xf numFmtId="0" fontId="8" fillId="0" borderId="144" xfId="0" applyNumberFormat="1" applyFont="1" applyFill="1" applyBorder="1" applyAlignment="1">
      <alignment horizontal="center" vertical="center"/>
    </xf>
    <xf numFmtId="40" fontId="18" fillId="0" borderId="48" xfId="1" applyNumberFormat="1" applyFont="1" applyBorder="1" applyAlignment="1">
      <alignment horizontal="center" vertical="center" shrinkToFit="1"/>
    </xf>
    <xf numFmtId="40" fontId="18" fillId="0" borderId="46" xfId="1" applyNumberFormat="1" applyFont="1" applyBorder="1" applyAlignment="1">
      <alignment horizontal="center" vertical="center" shrinkToFit="1"/>
    </xf>
    <xf numFmtId="40" fontId="18" fillId="0" borderId="47" xfId="1" applyNumberFormat="1" applyFont="1" applyBorder="1" applyAlignment="1">
      <alignment horizontal="center" vertical="center" shrinkToFit="1"/>
    </xf>
    <xf numFmtId="40" fontId="18" fillId="0" borderId="46" xfId="1" applyNumberFormat="1" applyFont="1" applyFill="1" applyBorder="1" applyAlignment="1">
      <alignment horizontal="center" vertical="center" shrinkToFit="1"/>
    </xf>
    <xf numFmtId="40" fontId="18" fillId="0" borderId="84" xfId="1" applyNumberFormat="1" applyFont="1" applyBorder="1" applyAlignment="1">
      <alignment horizontal="center" vertical="center" shrinkToFit="1"/>
    </xf>
    <xf numFmtId="0" fontId="8" fillId="0" borderId="96" xfId="1" applyNumberFormat="1" applyFont="1" applyBorder="1" applyAlignment="1">
      <alignment horizontal="center" vertical="center"/>
    </xf>
    <xf numFmtId="0" fontId="8" fillId="0" borderId="96" xfId="0" applyNumberFormat="1" applyFont="1" applyBorder="1" applyAlignment="1">
      <alignment horizontal="center" vertical="center"/>
    </xf>
    <xf numFmtId="0" fontId="18" fillId="0" borderId="47" xfId="0" applyNumberFormat="1" applyFont="1" applyBorder="1" applyAlignment="1">
      <alignment vertical="center"/>
    </xf>
    <xf numFmtId="176" fontId="19" fillId="0" borderId="48" xfId="2" applyNumberFormat="1" applyFont="1" applyBorder="1" applyAlignment="1">
      <alignment horizontal="center" vertical="center" shrinkToFit="1"/>
    </xf>
    <xf numFmtId="176" fontId="19" fillId="0" borderId="96" xfId="2" applyNumberFormat="1" applyFont="1" applyBorder="1" applyAlignment="1">
      <alignment horizontal="center" vertical="center" shrinkToFit="1"/>
    </xf>
    <xf numFmtId="176" fontId="19" fillId="0" borderId="59" xfId="2" applyNumberFormat="1" applyFont="1" applyBorder="1" applyAlignment="1">
      <alignment horizontal="center" vertical="center" shrinkToFit="1"/>
    </xf>
    <xf numFmtId="176" fontId="18" fillId="0" borderId="84" xfId="0" applyNumberFormat="1" applyFont="1" applyBorder="1" applyAlignment="1">
      <alignment vertical="center"/>
    </xf>
    <xf numFmtId="38" fontId="18" fillId="0" borderId="16" xfId="1" applyFont="1" applyBorder="1" applyAlignment="1">
      <alignment vertical="center"/>
    </xf>
    <xf numFmtId="0" fontId="18" fillId="0" borderId="18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center" vertical="center" textRotation="255" justifyLastLine="1"/>
    </xf>
    <xf numFmtId="0" fontId="18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NumberFormat="1" applyFont="1" applyFill="1" applyBorder="1" applyAlignment="1">
      <alignment horizontal="center" vertical="center" shrinkToFit="1"/>
    </xf>
    <xf numFmtId="0" fontId="18" fillId="0" borderId="111" xfId="0" applyNumberFormat="1" applyFont="1" applyBorder="1" applyAlignment="1">
      <alignment vertical="center"/>
    </xf>
    <xf numFmtId="0" fontId="18" fillId="0" borderId="101" xfId="0" applyNumberFormat="1" applyFont="1" applyFill="1" applyBorder="1" applyAlignment="1">
      <alignment vertical="center"/>
    </xf>
    <xf numFmtId="0" fontId="18" fillId="0" borderId="49" xfId="0" applyNumberFormat="1" applyFont="1" applyFill="1" applyBorder="1" applyAlignment="1">
      <alignment vertical="center"/>
    </xf>
    <xf numFmtId="0" fontId="18" fillId="0" borderId="103" xfId="0" applyNumberFormat="1" applyFont="1" applyFill="1" applyBorder="1" applyAlignment="1">
      <alignment vertical="center"/>
    </xf>
    <xf numFmtId="0" fontId="18" fillId="0" borderId="102" xfId="0" applyNumberFormat="1" applyFont="1" applyFill="1" applyBorder="1" applyAlignment="1">
      <alignment vertical="center"/>
    </xf>
    <xf numFmtId="0" fontId="18" fillId="0" borderId="114" xfId="0" applyNumberFormat="1" applyFont="1" applyFill="1" applyBorder="1" applyAlignment="1">
      <alignment vertical="center"/>
    </xf>
    <xf numFmtId="0" fontId="18" fillId="0" borderId="94" xfId="0" applyNumberFormat="1" applyFont="1" applyFill="1" applyBorder="1" applyAlignment="1">
      <alignment vertical="center"/>
    </xf>
    <xf numFmtId="20" fontId="18" fillId="0" borderId="49" xfId="0" applyNumberFormat="1" applyFont="1" applyFill="1" applyBorder="1" applyAlignment="1">
      <alignment vertical="center"/>
    </xf>
    <xf numFmtId="0" fontId="18" fillId="0" borderId="56" xfId="0" applyNumberFormat="1" applyFont="1" applyFill="1" applyBorder="1" applyAlignment="1">
      <alignment vertical="center"/>
    </xf>
    <xf numFmtId="0" fontId="18" fillId="0" borderId="89" xfId="0" applyNumberFormat="1" applyFont="1" applyFill="1" applyBorder="1" applyAlignment="1">
      <alignment vertical="center"/>
    </xf>
    <xf numFmtId="38" fontId="18" fillId="0" borderId="103" xfId="1" applyFont="1" applyBorder="1" applyAlignment="1">
      <alignment vertical="center"/>
    </xf>
    <xf numFmtId="0" fontId="18" fillId="0" borderId="102" xfId="0" applyNumberFormat="1" applyFont="1" applyBorder="1" applyAlignment="1">
      <alignment vertical="center"/>
    </xf>
    <xf numFmtId="0" fontId="18" fillId="0" borderId="101" xfId="0" applyNumberFormat="1" applyFont="1" applyBorder="1" applyAlignment="1">
      <alignment vertical="center"/>
    </xf>
    <xf numFmtId="0" fontId="18" fillId="0" borderId="103" xfId="0" applyNumberFormat="1" applyFont="1" applyBorder="1" applyAlignment="1">
      <alignment vertical="center"/>
    </xf>
    <xf numFmtId="0" fontId="18" fillId="0" borderId="115" xfId="0" applyNumberFormat="1" applyFont="1" applyBorder="1" applyAlignment="1">
      <alignment vertical="center"/>
    </xf>
    <xf numFmtId="0" fontId="18" fillId="0" borderId="95" xfId="0" applyNumberFormat="1" applyFont="1" applyBorder="1" applyAlignment="1">
      <alignment vertical="center"/>
    </xf>
    <xf numFmtId="180" fontId="18" fillId="0" borderId="0" xfId="1" applyNumberFormat="1" applyFont="1" applyBorder="1" applyAlignment="1">
      <alignment horizontal="center" vertical="center" shrinkToFit="1"/>
    </xf>
    <xf numFmtId="1" fontId="18" fillId="0" borderId="0" xfId="0" applyNumberFormat="1" applyFont="1" applyFill="1" applyBorder="1" applyAlignment="1">
      <alignment horizontal="center" vertical="center" shrinkToFit="1"/>
    </xf>
    <xf numFmtId="2" fontId="18" fillId="0" borderId="0" xfId="0" applyNumberFormat="1" applyFont="1" applyFill="1" applyBorder="1" applyAlignment="1">
      <alignment horizontal="center" vertical="center" shrinkToFit="1"/>
    </xf>
    <xf numFmtId="179" fontId="18" fillId="0" borderId="0" xfId="0" applyNumberFormat="1" applyFont="1" applyFill="1" applyBorder="1" applyAlignment="1">
      <alignment horizontal="center" vertical="center" shrinkToFit="1"/>
    </xf>
    <xf numFmtId="4" fontId="18" fillId="0" borderId="0" xfId="0" applyNumberFormat="1" applyFont="1" applyBorder="1" applyAlignment="1">
      <alignment horizontal="center" vertical="center" shrinkToFit="1"/>
    </xf>
    <xf numFmtId="1" fontId="18" fillId="0" borderId="0" xfId="0" applyNumberFormat="1" applyFont="1" applyBorder="1" applyAlignment="1">
      <alignment horizontal="center" vertical="center" shrinkToFit="1"/>
    </xf>
    <xf numFmtId="180" fontId="18" fillId="0" borderId="0" xfId="0" applyNumberFormat="1" applyFont="1" applyFill="1" applyBorder="1" applyAlignment="1">
      <alignment horizontal="center" vertical="center" shrinkToFit="1"/>
    </xf>
    <xf numFmtId="182" fontId="18" fillId="0" borderId="0" xfId="1" applyNumberFormat="1" applyFont="1" applyFill="1" applyBorder="1" applyAlignment="1">
      <alignment horizontal="center" vertical="center" shrinkToFit="1"/>
    </xf>
    <xf numFmtId="1" fontId="18" fillId="0" borderId="0" xfId="1" applyNumberFormat="1" applyFont="1" applyFill="1" applyBorder="1" applyAlignment="1">
      <alignment horizontal="center" vertical="center" shrinkToFit="1"/>
    </xf>
    <xf numFmtId="1" fontId="18" fillId="0" borderId="0" xfId="1" applyNumberFormat="1" applyFont="1" applyBorder="1" applyAlignment="1">
      <alignment horizontal="center" vertical="center" shrinkToFit="1"/>
    </xf>
    <xf numFmtId="38" fontId="18" fillId="0" borderId="4" xfId="1" applyFont="1" applyBorder="1" applyAlignment="1">
      <alignment horizontal="center" vertical="center" shrinkToFit="1"/>
    </xf>
    <xf numFmtId="38" fontId="18" fillId="0" borderId="3" xfId="1" applyFont="1" applyBorder="1" applyAlignment="1">
      <alignment horizontal="center" vertical="center" shrinkToFit="1"/>
    </xf>
    <xf numFmtId="0" fontId="18" fillId="0" borderId="64" xfId="2" applyNumberFormat="1" applyFont="1" applyBorder="1" applyAlignment="1">
      <alignment horizontal="center" vertical="center"/>
    </xf>
    <xf numFmtId="0" fontId="7" fillId="0" borderId="63" xfId="0" applyNumberFormat="1" applyFont="1" applyBorder="1" applyAlignment="1">
      <alignment horizontal="center" vertical="center"/>
    </xf>
    <xf numFmtId="0" fontId="7" fillId="0" borderId="52" xfId="1" applyNumberFormat="1" applyFont="1" applyBorder="1" applyAlignment="1">
      <alignment horizontal="center" vertical="center"/>
    </xf>
    <xf numFmtId="0" fontId="7" fillId="0" borderId="51" xfId="1" applyNumberFormat="1" applyFont="1" applyBorder="1" applyAlignment="1">
      <alignment horizontal="center" vertical="center"/>
    </xf>
    <xf numFmtId="0" fontId="7" fillId="0" borderId="51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52" xfId="0" applyNumberFormat="1" applyFont="1" applyBorder="1" applyAlignment="1">
      <alignment horizontal="center" vertical="center"/>
    </xf>
    <xf numFmtId="38" fontId="14" fillId="0" borderId="54" xfId="1" applyFont="1" applyBorder="1" applyAlignment="1">
      <alignment horizontal="center" vertical="center"/>
    </xf>
    <xf numFmtId="0" fontId="7" fillId="0" borderId="82" xfId="1" applyNumberFormat="1" applyFont="1" applyBorder="1" applyAlignment="1">
      <alignment horizontal="center" vertical="center"/>
    </xf>
    <xf numFmtId="0" fontId="7" fillId="0" borderId="73" xfId="0" applyNumberFormat="1" applyFont="1" applyBorder="1" applyAlignment="1">
      <alignment horizontal="center" vertical="center"/>
    </xf>
    <xf numFmtId="0" fontId="7" fillId="0" borderId="64" xfId="0" applyNumberFormat="1" applyFont="1" applyBorder="1" applyAlignment="1">
      <alignment horizontal="center" vertical="center"/>
    </xf>
    <xf numFmtId="0" fontId="7" fillId="0" borderId="71" xfId="0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2" applyNumberFormat="1" applyFont="1" applyAlignment="1">
      <alignment horizontal="right" vertical="center" shrinkToFit="1"/>
    </xf>
    <xf numFmtId="0" fontId="7" fillId="0" borderId="6" xfId="0" applyNumberFormat="1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0" fontId="18" fillId="0" borderId="36" xfId="0" applyNumberFormat="1" applyFont="1" applyBorder="1" applyAlignment="1">
      <alignment vertical="center"/>
    </xf>
    <xf numFmtId="0" fontId="18" fillId="0" borderId="19" xfId="0" applyNumberFormat="1" applyFont="1" applyBorder="1" applyAlignment="1">
      <alignment vertical="center"/>
    </xf>
    <xf numFmtId="0" fontId="18" fillId="0" borderId="40" xfId="0" applyNumberFormat="1" applyFont="1" applyBorder="1" applyAlignment="1">
      <alignment vertical="center"/>
    </xf>
    <xf numFmtId="0" fontId="18" fillId="0" borderId="7" xfId="0" applyNumberFormat="1" applyFont="1" applyBorder="1" applyAlignment="1">
      <alignment horizontal="center" vertical="center" shrinkToFit="1"/>
    </xf>
    <xf numFmtId="0" fontId="18" fillId="0" borderId="52" xfId="0" applyNumberFormat="1" applyFont="1" applyBorder="1" applyAlignment="1">
      <alignment horizontal="center" vertical="center" shrinkToFit="1"/>
    </xf>
    <xf numFmtId="0" fontId="18" fillId="0" borderId="6" xfId="0" applyNumberFormat="1" applyFont="1" applyBorder="1" applyAlignment="1">
      <alignment vertical="center"/>
    </xf>
    <xf numFmtId="0" fontId="18" fillId="0" borderId="40" xfId="0" applyNumberFormat="1" applyFont="1" applyBorder="1" applyAlignment="1">
      <alignment vertical="center"/>
    </xf>
    <xf numFmtId="0" fontId="18" fillId="0" borderId="7" xfId="0" applyNumberFormat="1" applyFont="1" applyBorder="1" applyAlignment="1">
      <alignment horizontal="center" vertical="center" shrinkToFit="1"/>
    </xf>
    <xf numFmtId="0" fontId="18" fillId="0" borderId="52" xfId="0" applyNumberFormat="1" applyFont="1" applyBorder="1" applyAlignment="1">
      <alignment horizontal="center" vertical="center" shrinkToFit="1"/>
    </xf>
    <xf numFmtId="0" fontId="17" fillId="0" borderId="0" xfId="0" applyNumberFormat="1" applyFont="1" applyAlignment="1">
      <alignment vertical="center"/>
    </xf>
    <xf numFmtId="0" fontId="18" fillId="0" borderId="62" xfId="2" applyNumberFormat="1" applyFont="1" applyBorder="1" applyAlignment="1">
      <alignment horizontal="center" vertical="center" shrinkToFit="1"/>
    </xf>
    <xf numFmtId="0" fontId="18" fillId="0" borderId="62" xfId="2" applyNumberFormat="1" applyFont="1" applyFill="1" applyBorder="1" applyAlignment="1">
      <alignment horizontal="center" vertical="center" shrinkToFit="1"/>
    </xf>
    <xf numFmtId="0" fontId="18" fillId="0" borderId="1" xfId="2" applyNumberFormat="1" applyFont="1" applyBorder="1" applyAlignment="1">
      <alignment horizontal="center" vertical="center" shrinkToFit="1"/>
    </xf>
    <xf numFmtId="0" fontId="18" fillId="0" borderId="1" xfId="2" applyNumberFormat="1" applyFont="1" applyFill="1" applyBorder="1" applyAlignment="1">
      <alignment horizontal="center" vertical="center" shrinkToFit="1"/>
    </xf>
    <xf numFmtId="0" fontId="18" fillId="0" borderId="3" xfId="2" applyNumberFormat="1" applyFont="1" applyBorder="1" applyAlignment="1">
      <alignment horizontal="center" vertical="center" shrinkToFi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18" fillId="0" borderId="75" xfId="2" applyNumberFormat="1" applyFont="1" applyBorder="1" applyAlignment="1">
      <alignment horizontal="center" vertical="center"/>
    </xf>
    <xf numFmtId="0" fontId="18" fillId="0" borderId="76" xfId="2" applyNumberFormat="1" applyFont="1" applyBorder="1" applyAlignment="1">
      <alignment horizontal="center" vertical="center"/>
    </xf>
    <xf numFmtId="0" fontId="18" fillId="0" borderId="75" xfId="2" applyNumberFormat="1" applyFont="1" applyFill="1" applyBorder="1" applyAlignment="1">
      <alignment horizontal="center" vertical="center"/>
    </xf>
    <xf numFmtId="0" fontId="18" fillId="0" borderId="19" xfId="2" applyNumberFormat="1" applyFont="1" applyBorder="1" applyAlignment="1">
      <alignment horizontal="center" vertical="center" shrinkToFit="1"/>
    </xf>
    <xf numFmtId="0" fontId="18" fillId="0" borderId="57" xfId="2" applyNumberFormat="1" applyFont="1" applyBorder="1" applyAlignment="1">
      <alignment horizontal="center" vertical="center" shrinkToFit="1"/>
    </xf>
    <xf numFmtId="0" fontId="18" fillId="0" borderId="78" xfId="2" applyNumberFormat="1" applyFont="1" applyBorder="1" applyAlignment="1">
      <alignment horizontal="center" vertical="center"/>
    </xf>
    <xf numFmtId="0" fontId="18" fillId="0" borderId="79" xfId="2" applyNumberFormat="1" applyFont="1" applyBorder="1" applyAlignment="1">
      <alignment horizontal="center" vertical="center"/>
    </xf>
    <xf numFmtId="0" fontId="18" fillId="0" borderId="78" xfId="1" applyNumberFormat="1" applyFont="1" applyBorder="1" applyAlignment="1">
      <alignment horizontal="center" vertical="center"/>
    </xf>
    <xf numFmtId="0" fontId="18" fillId="0" borderId="78" xfId="2" applyNumberFormat="1" applyFont="1" applyFill="1" applyBorder="1" applyAlignment="1">
      <alignment horizontal="center" vertical="center"/>
    </xf>
    <xf numFmtId="0" fontId="18" fillId="0" borderId="79" xfId="2" applyNumberFormat="1" applyFont="1" applyBorder="1" applyAlignment="1">
      <alignment horizontal="center" vertical="center" shrinkToFit="1"/>
    </xf>
    <xf numFmtId="0" fontId="18" fillId="0" borderId="77" xfId="2" applyNumberFormat="1" applyFont="1" applyBorder="1" applyAlignment="1">
      <alignment horizontal="center" vertical="center" shrinkToFit="1"/>
    </xf>
    <xf numFmtId="0" fontId="12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176" fontId="18" fillId="0" borderId="48" xfId="0" applyNumberFormat="1" applyFont="1" applyFill="1" applyBorder="1" applyAlignment="1">
      <alignment horizontal="left" vertical="center"/>
    </xf>
    <xf numFmtId="176" fontId="18" fillId="0" borderId="58" xfId="0" applyNumberFormat="1" applyFont="1" applyFill="1" applyBorder="1" applyAlignment="1">
      <alignment vertical="center"/>
    </xf>
    <xf numFmtId="176" fontId="18" fillId="0" borderId="84" xfId="0" applyNumberFormat="1" applyFont="1" applyFill="1" applyBorder="1" applyAlignment="1">
      <alignment vertical="center"/>
    </xf>
    <xf numFmtId="176" fontId="18" fillId="0" borderId="84" xfId="0" applyNumberFormat="1" applyFont="1" applyFill="1" applyBorder="1" applyAlignment="1">
      <alignment horizontal="center" vertical="center"/>
    </xf>
    <xf numFmtId="176" fontId="18" fillId="0" borderId="48" xfId="0" applyNumberFormat="1" applyFont="1" applyFill="1" applyBorder="1" applyAlignment="1">
      <alignment horizontal="center" vertical="center" shrinkToFit="1"/>
    </xf>
    <xf numFmtId="176" fontId="18" fillId="0" borderId="59" xfId="0" applyNumberFormat="1" applyFont="1" applyFill="1" applyBorder="1" applyAlignment="1">
      <alignment horizontal="center" vertical="center" shrinkToFit="1"/>
    </xf>
    <xf numFmtId="176" fontId="18" fillId="0" borderId="96" xfId="0" applyNumberFormat="1" applyFont="1" applyFill="1" applyBorder="1" applyAlignment="1">
      <alignment horizontal="center" vertical="center" shrinkToFit="1"/>
    </xf>
    <xf numFmtId="0" fontId="18" fillId="0" borderId="97" xfId="0" applyNumberFormat="1" applyFont="1" applyFill="1" applyBorder="1" applyAlignment="1">
      <alignment vertical="center" shrinkToFit="1"/>
    </xf>
    <xf numFmtId="0" fontId="18" fillId="0" borderId="97" xfId="0" applyNumberFormat="1" applyFont="1" applyFill="1" applyBorder="1" applyAlignment="1">
      <alignment horizontal="center" vertical="center" shrinkToFit="1"/>
    </xf>
    <xf numFmtId="0" fontId="18" fillId="0" borderId="61" xfId="0" applyNumberFormat="1" applyFont="1" applyFill="1" applyBorder="1" applyAlignment="1">
      <alignment horizontal="center" vertical="center" shrinkToFit="1"/>
    </xf>
    <xf numFmtId="0" fontId="18" fillId="0" borderId="63" xfId="0" applyNumberFormat="1" applyFont="1" applyFill="1" applyBorder="1" applyAlignment="1">
      <alignment horizontal="center" vertical="center" shrinkToFit="1"/>
    </xf>
    <xf numFmtId="0" fontId="18" fillId="0" borderId="0" xfId="0" applyNumberFormat="1" applyFont="1" applyFill="1" applyAlignment="1">
      <alignment vertical="center" shrinkToFit="1"/>
    </xf>
    <xf numFmtId="0" fontId="18" fillId="0" borderId="49" xfId="0" applyNumberFormat="1" applyFont="1" applyFill="1" applyBorder="1" applyAlignment="1">
      <alignment vertical="center" shrinkToFit="1"/>
    </xf>
    <xf numFmtId="0" fontId="18" fillId="0" borderId="49" xfId="0" applyNumberFormat="1" applyFont="1" applyFill="1" applyBorder="1" applyAlignment="1">
      <alignment horizontal="center" vertical="center" shrinkToFit="1"/>
    </xf>
    <xf numFmtId="0" fontId="18" fillId="0" borderId="50" xfId="0" applyNumberFormat="1" applyFont="1" applyFill="1" applyBorder="1" applyAlignment="1">
      <alignment horizontal="center" vertical="center" shrinkToFit="1"/>
    </xf>
    <xf numFmtId="0" fontId="18" fillId="0" borderId="31" xfId="0" applyNumberFormat="1" applyFont="1" applyFill="1" applyBorder="1" applyAlignment="1">
      <alignment vertical="center" shrinkToFit="1"/>
    </xf>
    <xf numFmtId="0" fontId="18" fillId="0" borderId="111" xfId="0" applyNumberFormat="1" applyFont="1" applyFill="1" applyBorder="1" applyAlignment="1">
      <alignment vertical="center" shrinkToFit="1"/>
    </xf>
    <xf numFmtId="0" fontId="18" fillId="0" borderId="111" xfId="0" applyNumberFormat="1" applyFont="1" applyFill="1" applyBorder="1" applyAlignment="1">
      <alignment horizontal="center" vertical="center" shrinkToFit="1"/>
    </xf>
    <xf numFmtId="0" fontId="18" fillId="0" borderId="65" xfId="0" applyNumberFormat="1" applyFont="1" applyFill="1" applyBorder="1" applyAlignment="1">
      <alignment horizontal="center" vertical="center" shrinkToFit="1"/>
    </xf>
    <xf numFmtId="0" fontId="18" fillId="0" borderId="64" xfId="0" applyNumberFormat="1" applyFont="1" applyFill="1" applyBorder="1" applyAlignment="1">
      <alignment horizontal="center" vertical="center" shrinkToFit="1"/>
    </xf>
    <xf numFmtId="0" fontId="18" fillId="0" borderId="56" xfId="0" applyNumberFormat="1" applyFont="1" applyFill="1" applyBorder="1" applyAlignment="1">
      <alignment horizontal="left" vertical="center"/>
    </xf>
    <xf numFmtId="180" fontId="18" fillId="0" borderId="67" xfId="0" applyNumberFormat="1" applyFont="1" applyFill="1" applyBorder="1" applyAlignment="1">
      <alignment horizontal="center" vertical="center" shrinkToFit="1"/>
    </xf>
    <xf numFmtId="180" fontId="18" fillId="0" borderId="66" xfId="0" applyNumberFormat="1" applyFont="1" applyFill="1" applyBorder="1" applyAlignment="1">
      <alignment horizontal="center" vertical="center" shrinkToFit="1"/>
    </xf>
    <xf numFmtId="0" fontId="18" fillId="0" borderId="68" xfId="0" applyNumberFormat="1" applyFont="1" applyFill="1" applyBorder="1" applyAlignment="1">
      <alignment vertical="center"/>
    </xf>
    <xf numFmtId="0" fontId="18" fillId="0" borderId="89" xfId="0" applyNumberFormat="1" applyFont="1" applyFill="1" applyBorder="1" applyAlignment="1">
      <alignment horizontal="center" vertical="center"/>
    </xf>
    <xf numFmtId="180" fontId="18" fillId="0" borderId="61" xfId="0" applyNumberFormat="1" applyFont="1" applyFill="1" applyBorder="1" applyAlignment="1">
      <alignment horizontal="center" vertical="center" shrinkToFit="1"/>
    </xf>
    <xf numFmtId="180" fontId="18" fillId="0" borderId="60" xfId="0" applyNumberFormat="1" applyFont="1" applyFill="1" applyBorder="1" applyAlignment="1">
      <alignment horizontal="center" vertical="center" shrinkToFit="1"/>
    </xf>
    <xf numFmtId="0" fontId="18" fillId="0" borderId="15" xfId="0" applyNumberFormat="1" applyFont="1" applyFill="1" applyBorder="1" applyAlignment="1">
      <alignment horizontal="center" vertical="center"/>
    </xf>
    <xf numFmtId="0" fontId="18" fillId="0" borderId="50" xfId="1" applyNumberFormat="1" applyFont="1" applyFill="1" applyBorder="1" applyAlignment="1">
      <alignment horizontal="center" vertical="center" shrinkToFit="1"/>
    </xf>
    <xf numFmtId="0" fontId="18" fillId="0" borderId="51" xfId="1" applyNumberFormat="1" applyFont="1" applyFill="1" applyBorder="1" applyAlignment="1">
      <alignment horizontal="center" vertical="center" shrinkToFit="1"/>
    </xf>
    <xf numFmtId="180" fontId="18" fillId="0" borderId="50" xfId="0" applyNumberFormat="1" applyFont="1" applyFill="1" applyBorder="1" applyAlignment="1">
      <alignment horizontal="center" vertical="center" shrinkToFit="1"/>
    </xf>
    <xf numFmtId="180" fontId="18" fillId="0" borderId="24" xfId="0" applyNumberFormat="1" applyFont="1" applyFill="1" applyBorder="1" applyAlignment="1">
      <alignment horizontal="center" vertical="center" shrinkToFit="1"/>
    </xf>
    <xf numFmtId="38" fontId="18" fillId="0" borderId="12" xfId="1" applyFont="1" applyFill="1" applyBorder="1" applyAlignment="1">
      <alignment vertical="center"/>
    </xf>
    <xf numFmtId="38" fontId="18" fillId="0" borderId="16" xfId="1" applyFont="1" applyFill="1" applyBorder="1" applyAlignment="1">
      <alignment vertical="center"/>
    </xf>
    <xf numFmtId="38" fontId="18" fillId="0" borderId="16" xfId="1" applyFont="1" applyFill="1" applyBorder="1" applyAlignment="1">
      <alignment horizontal="center" vertical="center"/>
    </xf>
    <xf numFmtId="38" fontId="18" fillId="0" borderId="53" xfId="1" applyFont="1" applyFill="1" applyBorder="1" applyAlignment="1">
      <alignment horizontal="center" vertical="center" shrinkToFit="1"/>
    </xf>
    <xf numFmtId="38" fontId="18" fillId="0" borderId="54" xfId="1" applyFont="1" applyFill="1" applyBorder="1" applyAlignment="1">
      <alignment horizontal="center" vertical="center" shrinkToFit="1"/>
    </xf>
    <xf numFmtId="38" fontId="18" fillId="0" borderId="0" xfId="1" applyFont="1" applyFill="1" applyAlignment="1">
      <alignment vertical="center"/>
    </xf>
    <xf numFmtId="0" fontId="18" fillId="0" borderId="17" xfId="0" applyNumberFormat="1" applyFont="1" applyFill="1" applyBorder="1" applyAlignment="1">
      <alignment horizontal="center" vertical="center"/>
    </xf>
    <xf numFmtId="0" fontId="18" fillId="0" borderId="14" xfId="0" applyNumberFormat="1" applyFont="1" applyFill="1" applyBorder="1" applyAlignment="1">
      <alignment horizontal="center" vertical="center"/>
    </xf>
    <xf numFmtId="0" fontId="18" fillId="0" borderId="70" xfId="0" applyNumberFormat="1" applyFont="1" applyFill="1" applyBorder="1" applyAlignment="1">
      <alignment horizontal="center" vertical="center" shrinkToFit="1"/>
    </xf>
    <xf numFmtId="0" fontId="18" fillId="0" borderId="16" xfId="0" applyNumberFormat="1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vertical="center"/>
    </xf>
    <xf numFmtId="0" fontId="18" fillId="0" borderId="45" xfId="0" applyNumberFormat="1" applyFont="1" applyFill="1" applyBorder="1" applyAlignment="1">
      <alignment vertical="center"/>
    </xf>
    <xf numFmtId="0" fontId="18" fillId="0" borderId="45" xfId="0" applyNumberFormat="1" applyFont="1" applyFill="1" applyBorder="1" applyAlignment="1">
      <alignment horizontal="center" vertical="center"/>
    </xf>
    <xf numFmtId="180" fontId="18" fillId="0" borderId="63" xfId="0" applyNumberFormat="1" applyFont="1" applyFill="1" applyBorder="1" applyAlignment="1">
      <alignment horizontal="center" vertical="center" shrinkToFit="1"/>
    </xf>
    <xf numFmtId="0" fontId="18" fillId="0" borderId="15" xfId="0" applyNumberFormat="1" applyFont="1" applyFill="1" applyBorder="1" applyAlignment="1">
      <alignment horizontal="center" vertical="center" shrinkToFit="1"/>
    </xf>
    <xf numFmtId="180" fontId="18" fillId="0" borderId="51" xfId="0" applyNumberFormat="1" applyFont="1" applyFill="1" applyBorder="1" applyAlignment="1">
      <alignment horizontal="center" vertical="center" shrinkToFit="1"/>
    </xf>
    <xf numFmtId="180" fontId="18" fillId="0" borderId="15" xfId="0" applyNumberFormat="1" applyFont="1" applyFill="1" applyBorder="1" applyAlignment="1">
      <alignment horizontal="center" vertical="center" shrinkToFit="1"/>
    </xf>
    <xf numFmtId="0" fontId="18" fillId="0" borderId="2" xfId="0" applyNumberFormat="1" applyFont="1" applyFill="1" applyBorder="1" applyAlignment="1">
      <alignment horizontal="left" vertical="center"/>
    </xf>
    <xf numFmtId="0" fontId="18" fillId="0" borderId="15" xfId="0" applyNumberFormat="1" applyFont="1" applyFill="1" applyBorder="1" applyAlignment="1">
      <alignment horizontal="left" vertical="center"/>
    </xf>
    <xf numFmtId="0" fontId="18" fillId="0" borderId="65" xfId="1" applyNumberFormat="1" applyFont="1" applyFill="1" applyBorder="1" applyAlignment="1">
      <alignment horizontal="center" vertical="center" shrinkToFit="1"/>
    </xf>
    <xf numFmtId="0" fontId="18" fillId="0" borderId="6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vertical="center"/>
    </xf>
    <xf numFmtId="0" fontId="18" fillId="0" borderId="31" xfId="0" applyNumberFormat="1" applyFont="1" applyFill="1" applyBorder="1" applyAlignment="1">
      <alignment vertical="center"/>
    </xf>
    <xf numFmtId="0" fontId="18" fillId="0" borderId="64" xfId="0" applyNumberFormat="1" applyFont="1" applyFill="1" applyBorder="1" applyAlignment="1">
      <alignment horizontal="center" vertical="center"/>
    </xf>
    <xf numFmtId="0" fontId="18" fillId="0" borderId="4" xfId="1" applyNumberFormat="1" applyFont="1" applyFill="1" applyBorder="1" applyAlignment="1">
      <alignment horizontal="center" vertical="center" shrinkToFit="1"/>
    </xf>
    <xf numFmtId="0" fontId="18" fillId="0" borderId="7" xfId="0" applyNumberFormat="1" applyFont="1" applyFill="1" applyBorder="1" applyAlignment="1">
      <alignment horizontal="center" vertical="center" shrinkToFit="1"/>
    </xf>
    <xf numFmtId="0" fontId="18" fillId="0" borderId="73" xfId="0" applyNumberFormat="1" applyFont="1" applyFill="1" applyBorder="1" applyAlignment="1">
      <alignment horizontal="center" vertical="center"/>
    </xf>
    <xf numFmtId="0" fontId="18" fillId="0" borderId="73" xfId="0" applyNumberFormat="1" applyFont="1" applyFill="1" applyBorder="1" applyAlignment="1">
      <alignment horizontal="center" vertical="center" shrinkToFit="1"/>
    </xf>
    <xf numFmtId="0" fontId="18" fillId="0" borderId="74" xfId="0" applyNumberFormat="1" applyFont="1" applyFill="1" applyBorder="1" applyAlignment="1">
      <alignment horizontal="center" vertical="center" shrinkToFit="1"/>
    </xf>
    <xf numFmtId="0" fontId="18" fillId="0" borderId="73" xfId="2" applyNumberFormat="1" applyFont="1" applyFill="1" applyBorder="1" applyAlignment="1">
      <alignment horizontal="center" vertical="center"/>
    </xf>
    <xf numFmtId="0" fontId="18" fillId="0" borderId="74" xfId="2" applyNumberFormat="1" applyFont="1" applyFill="1" applyBorder="1" applyAlignment="1">
      <alignment horizontal="center" vertical="center"/>
    </xf>
    <xf numFmtId="0" fontId="18" fillId="0" borderId="64" xfId="2" applyNumberFormat="1" applyFont="1" applyFill="1" applyBorder="1" applyAlignment="1">
      <alignment horizontal="center" vertical="center"/>
    </xf>
    <xf numFmtId="0" fontId="18" fillId="0" borderId="65" xfId="2" applyNumberFormat="1" applyFont="1" applyFill="1" applyBorder="1" applyAlignment="1">
      <alignment horizontal="center" vertical="center"/>
    </xf>
    <xf numFmtId="0" fontId="18" fillId="0" borderId="64" xfId="1" applyNumberFormat="1" applyFont="1" applyFill="1" applyBorder="1" applyAlignment="1">
      <alignment horizontal="center" vertical="center" shrinkToFit="1"/>
    </xf>
    <xf numFmtId="0" fontId="18" fillId="0" borderId="40" xfId="0" applyNumberFormat="1" applyFont="1" applyFill="1" applyBorder="1" applyAlignment="1">
      <alignment vertical="center"/>
    </xf>
    <xf numFmtId="0" fontId="18" fillId="0" borderId="41" xfId="0" applyNumberFormat="1" applyFont="1" applyFill="1" applyBorder="1" applyAlignment="1">
      <alignment vertical="center"/>
    </xf>
    <xf numFmtId="180" fontId="18" fillId="0" borderId="74" xfId="0" applyNumberFormat="1" applyFont="1" applyFill="1" applyBorder="1" applyAlignment="1">
      <alignment horizontal="center" vertical="center" shrinkToFit="1"/>
    </xf>
    <xf numFmtId="180" fontId="18" fillId="0" borderId="70" xfId="0" applyNumberFormat="1" applyFont="1" applyFill="1" applyBorder="1" applyAlignment="1">
      <alignment horizontal="center" vertical="center" shrinkToFit="1"/>
    </xf>
    <xf numFmtId="180" fontId="18" fillId="0" borderId="8" xfId="1" applyNumberFormat="1" applyFont="1" applyFill="1" applyBorder="1" applyAlignment="1">
      <alignment horizontal="center" vertical="center" shrinkToFit="1"/>
    </xf>
    <xf numFmtId="0" fontId="18" fillId="0" borderId="80" xfId="0" applyNumberFormat="1" applyFont="1" applyFill="1" applyBorder="1" applyAlignment="1">
      <alignment vertical="center"/>
    </xf>
    <xf numFmtId="0" fontId="18" fillId="0" borderId="77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56" fontId="18" fillId="0" borderId="0" xfId="0" applyNumberFormat="1" applyFont="1" applyFill="1" applyAlignment="1">
      <alignment vertical="center"/>
    </xf>
    <xf numFmtId="180" fontId="18" fillId="0" borderId="63" xfId="1" applyNumberFormat="1" applyFont="1" applyBorder="1" applyAlignment="1">
      <alignment horizontal="center" vertical="center" shrinkToFit="1"/>
    </xf>
    <xf numFmtId="180" fontId="18" fillId="0" borderId="61" xfId="1" applyNumberFormat="1" applyFont="1" applyBorder="1" applyAlignment="1">
      <alignment horizontal="center" vertical="center" shrinkToFit="1"/>
    </xf>
    <xf numFmtId="180" fontId="18" fillId="0" borderId="62" xfId="1" applyNumberFormat="1" applyFont="1" applyFill="1" applyBorder="1" applyAlignment="1">
      <alignment horizontal="center" vertical="center" shrinkToFit="1"/>
    </xf>
    <xf numFmtId="180" fontId="18" fillId="0" borderId="2" xfId="1" applyNumberFormat="1" applyFont="1" applyBorder="1" applyAlignment="1">
      <alignment horizontal="center" vertical="center" shrinkToFit="1"/>
    </xf>
    <xf numFmtId="180" fontId="18" fillId="0" borderId="51" xfId="1" applyNumberFormat="1" applyFont="1" applyBorder="1" applyAlignment="1">
      <alignment horizontal="center" vertical="center" shrinkToFit="1"/>
    </xf>
    <xf numFmtId="180" fontId="18" fillId="0" borderId="50" xfId="2" applyNumberFormat="1" applyFont="1" applyBorder="1" applyAlignment="1">
      <alignment horizontal="center" vertical="center" shrinkToFit="1"/>
    </xf>
    <xf numFmtId="188" fontId="18" fillId="0" borderId="50" xfId="0" applyNumberFormat="1" applyFont="1" applyBorder="1" applyAlignment="1">
      <alignment horizontal="center" vertical="center" shrinkToFit="1"/>
    </xf>
    <xf numFmtId="188" fontId="18" fillId="0" borderId="1" xfId="0" applyNumberFormat="1" applyFont="1" applyBorder="1" applyAlignment="1">
      <alignment horizontal="center" vertical="center" shrinkToFit="1"/>
    </xf>
    <xf numFmtId="188" fontId="18" fillId="0" borderId="1" xfId="1" applyNumberFormat="1" applyFont="1" applyBorder="1" applyAlignment="1">
      <alignment horizontal="center" vertical="center" shrinkToFit="1"/>
    </xf>
    <xf numFmtId="188" fontId="18" fillId="0" borderId="24" xfId="0" applyNumberFormat="1" applyFont="1" applyBorder="1" applyAlignment="1">
      <alignment horizontal="center" vertical="center" shrinkToFit="1"/>
    </xf>
    <xf numFmtId="188" fontId="18" fillId="0" borderId="1" xfId="0" applyNumberFormat="1" applyFont="1" applyFill="1" applyBorder="1" applyAlignment="1">
      <alignment horizontal="center" vertical="center" shrinkToFit="1"/>
    </xf>
    <xf numFmtId="188" fontId="18" fillId="0" borderId="65" xfId="1" applyNumberFormat="1" applyFont="1" applyBorder="1" applyAlignment="1">
      <alignment horizontal="center" vertical="center" shrinkToFit="1"/>
    </xf>
    <xf numFmtId="188" fontId="18" fillId="0" borderId="2" xfId="0" applyNumberFormat="1" applyFont="1" applyBorder="1" applyAlignment="1">
      <alignment horizontal="center" vertical="center" shrinkToFit="1"/>
    </xf>
    <xf numFmtId="188" fontId="18" fillId="0" borderId="51" xfId="0" applyNumberFormat="1" applyFont="1" applyBorder="1" applyAlignment="1">
      <alignment horizontal="center" vertical="center" shrinkToFit="1"/>
    </xf>
    <xf numFmtId="188" fontId="18" fillId="0" borderId="9" xfId="0" applyNumberFormat="1" applyFont="1" applyBorder="1" applyAlignment="1">
      <alignment horizontal="center" vertical="center" shrinkToFit="1"/>
    </xf>
    <xf numFmtId="188" fontId="18" fillId="0" borderId="9" xfId="1" applyNumberFormat="1" applyFont="1" applyBorder="1" applyAlignment="1">
      <alignment horizontal="center" vertical="center" shrinkToFit="1"/>
    </xf>
    <xf numFmtId="188" fontId="18" fillId="0" borderId="28" xfId="0" applyNumberFormat="1" applyFont="1" applyBorder="1" applyAlignment="1">
      <alignment horizontal="center" vertical="center" shrinkToFit="1"/>
    </xf>
    <xf numFmtId="188" fontId="18" fillId="0" borderId="69" xfId="0" applyNumberFormat="1" applyFont="1" applyBorder="1" applyAlignment="1">
      <alignment horizontal="center" vertical="center" shrinkToFit="1"/>
    </xf>
    <xf numFmtId="188" fontId="18" fillId="0" borderId="9" xfId="0" applyNumberFormat="1" applyFont="1" applyFill="1" applyBorder="1" applyAlignment="1">
      <alignment horizontal="center" vertical="center" shrinkToFit="1"/>
    </xf>
    <xf numFmtId="188" fontId="18" fillId="0" borderId="69" xfId="1" applyNumberFormat="1" applyFont="1" applyBorder="1" applyAlignment="1">
      <alignment horizontal="center" vertical="center" shrinkToFit="1"/>
    </xf>
    <xf numFmtId="188" fontId="18" fillId="0" borderId="10" xfId="0" applyNumberFormat="1" applyFont="1" applyBorder="1" applyAlignment="1">
      <alignment horizontal="center" vertical="center" shrinkToFit="1"/>
    </xf>
    <xf numFmtId="188" fontId="18" fillId="0" borderId="55" xfId="0" applyNumberFormat="1" applyFont="1" applyBorder="1" applyAlignment="1">
      <alignment horizontal="center" vertical="center" shrinkToFit="1"/>
    </xf>
    <xf numFmtId="180" fontId="18" fillId="0" borderId="2" xfId="1" applyNumberFormat="1" applyFont="1" applyFill="1" applyBorder="1" applyAlignment="1">
      <alignment horizontal="center" vertical="center" shrinkToFit="1"/>
    </xf>
    <xf numFmtId="180" fontId="18" fillId="0" borderId="15" xfId="1" applyNumberFormat="1" applyFont="1" applyBorder="1" applyAlignment="1">
      <alignment horizontal="center" vertical="center" shrinkToFit="1"/>
    </xf>
    <xf numFmtId="180" fontId="18" fillId="0" borderId="53" xfId="1" applyNumberFormat="1" applyFont="1" applyBorder="1" applyAlignment="1">
      <alignment horizontal="center" vertical="center" shrinkToFit="1"/>
    </xf>
    <xf numFmtId="188" fontId="18" fillId="0" borderId="53" xfId="0" applyNumberFormat="1" applyFont="1" applyBorder="1" applyAlignment="1">
      <alignment horizontal="center" vertical="center" shrinkToFit="1"/>
    </xf>
    <xf numFmtId="188" fontId="18" fillId="0" borderId="12" xfId="1" applyNumberFormat="1" applyFont="1" applyBorder="1" applyAlignment="1">
      <alignment horizontal="center" vertical="center" shrinkToFit="1"/>
    </xf>
    <xf numFmtId="188" fontId="18" fillId="0" borderId="12" xfId="0" applyNumberFormat="1" applyFont="1" applyBorder="1" applyAlignment="1">
      <alignment horizontal="center" vertical="center" shrinkToFit="1"/>
    </xf>
    <xf numFmtId="188" fontId="18" fillId="0" borderId="54" xfId="0" applyNumberFormat="1" applyFont="1" applyBorder="1" applyAlignment="1">
      <alignment horizontal="center" vertical="center" shrinkToFit="1"/>
    </xf>
    <xf numFmtId="188" fontId="18" fillId="0" borderId="12" xfId="1" applyNumberFormat="1" applyFont="1" applyFill="1" applyBorder="1" applyAlignment="1">
      <alignment horizontal="center" vertical="center" shrinkToFit="1"/>
    </xf>
    <xf numFmtId="188" fontId="18" fillId="0" borderId="16" xfId="0" applyNumberFormat="1" applyFont="1" applyBorder="1" applyAlignment="1">
      <alignment horizontal="center" vertical="center" shrinkToFit="1"/>
    </xf>
    <xf numFmtId="188" fontId="18" fillId="0" borderId="50" xfId="1" applyNumberFormat="1" applyFont="1" applyBorder="1" applyAlignment="1">
      <alignment horizontal="center" vertical="center" shrinkToFit="1"/>
    </xf>
    <xf numFmtId="189" fontId="18" fillId="0" borderId="69" xfId="1" applyNumberFormat="1" applyFont="1" applyBorder="1" applyAlignment="1">
      <alignment horizontal="center" vertical="center" shrinkToFit="1"/>
    </xf>
    <xf numFmtId="189" fontId="18" fillId="0" borderId="10" xfId="1" applyNumberFormat="1" applyFont="1" applyBorder="1" applyAlignment="1">
      <alignment horizontal="center" vertical="center" shrinkToFit="1"/>
    </xf>
    <xf numFmtId="189" fontId="18" fillId="0" borderId="10" xfId="0" applyNumberFormat="1" applyFont="1" applyBorder="1" applyAlignment="1">
      <alignment horizontal="center" vertical="center" shrinkToFit="1"/>
    </xf>
    <xf numFmtId="189" fontId="18" fillId="0" borderId="55" xfId="1" applyNumberFormat="1" applyFont="1" applyBorder="1" applyAlignment="1">
      <alignment horizontal="center" vertical="center" shrinkToFit="1"/>
    </xf>
    <xf numFmtId="189" fontId="18" fillId="0" borderId="10" xfId="1" applyNumberFormat="1" applyFont="1" applyFill="1" applyBorder="1" applyAlignment="1">
      <alignment horizontal="center" vertical="center" shrinkToFit="1"/>
    </xf>
    <xf numFmtId="189" fontId="18" fillId="0" borderId="17" xfId="1" applyNumberFormat="1" applyFont="1" applyBorder="1" applyAlignment="1">
      <alignment horizontal="center" vertical="center" shrinkToFit="1"/>
    </xf>
    <xf numFmtId="180" fontId="18" fillId="0" borderId="70" xfId="1" applyNumberFormat="1" applyFont="1" applyBorder="1" applyAlignment="1">
      <alignment horizontal="center" vertical="center" shrinkToFit="1"/>
    </xf>
    <xf numFmtId="188" fontId="18" fillId="0" borderId="8" xfId="1" applyNumberFormat="1" applyFont="1" applyBorder="1" applyAlignment="1">
      <alignment horizontal="center" vertical="center" shrinkToFit="1"/>
    </xf>
    <xf numFmtId="188" fontId="18" fillId="0" borderId="8" xfId="0" applyNumberFormat="1" applyFont="1" applyBorder="1" applyAlignment="1">
      <alignment horizontal="center" vertical="center" shrinkToFit="1"/>
    </xf>
    <xf numFmtId="188" fontId="18" fillId="0" borderId="26" xfId="1" applyNumberFormat="1" applyFont="1" applyBorder="1" applyAlignment="1">
      <alignment horizontal="center" vertical="center" shrinkToFit="1"/>
    </xf>
    <xf numFmtId="188" fontId="18" fillId="0" borderId="53" xfId="1" applyNumberFormat="1" applyFont="1" applyBorder="1" applyAlignment="1">
      <alignment horizontal="center" vertical="center" shrinkToFit="1"/>
    </xf>
    <xf numFmtId="188" fontId="18" fillId="0" borderId="8" xfId="0" applyNumberFormat="1" applyFont="1" applyFill="1" applyBorder="1" applyAlignment="1">
      <alignment horizontal="center" vertical="center" shrinkToFit="1"/>
    </xf>
    <xf numFmtId="189" fontId="18" fillId="0" borderId="9" xfId="1" applyNumberFormat="1" applyFont="1" applyBorder="1" applyAlignment="1">
      <alignment horizontal="center" vertical="center" shrinkToFit="1"/>
    </xf>
    <xf numFmtId="189" fontId="18" fillId="0" borderId="9" xfId="0" applyNumberFormat="1" applyFont="1" applyBorder="1" applyAlignment="1">
      <alignment horizontal="center" vertical="center" shrinkToFit="1"/>
    </xf>
    <xf numFmtId="189" fontId="18" fillId="0" borderId="28" xfId="1" applyNumberFormat="1" applyFont="1" applyBorder="1" applyAlignment="1">
      <alignment horizontal="center" vertical="center" shrinkToFit="1"/>
    </xf>
    <xf numFmtId="189" fontId="18" fillId="0" borderId="9" xfId="1" applyNumberFormat="1" applyFont="1" applyFill="1" applyBorder="1" applyAlignment="1">
      <alignment horizontal="center" vertical="center" shrinkToFit="1"/>
    </xf>
    <xf numFmtId="189" fontId="18" fillId="0" borderId="55" xfId="0" applyNumberFormat="1" applyFont="1" applyBorder="1" applyAlignment="1">
      <alignment horizontal="center" vertical="center" shrinkToFit="1"/>
    </xf>
    <xf numFmtId="180" fontId="18" fillId="0" borderId="24" xfId="1" applyNumberFormat="1" applyFont="1" applyBorder="1" applyAlignment="1">
      <alignment horizontal="center" vertical="center" shrinkToFit="1"/>
    </xf>
    <xf numFmtId="188" fontId="18" fillId="0" borderId="2" xfId="1" applyNumberFormat="1" applyFont="1" applyBorder="1" applyAlignment="1">
      <alignment horizontal="center" vertical="center" shrinkToFit="1"/>
    </xf>
    <xf numFmtId="188" fontId="18" fillId="0" borderId="11" xfId="0" applyNumberFormat="1" applyFont="1" applyBorder="1" applyAlignment="1">
      <alignment horizontal="center" vertical="center" shrinkToFit="1"/>
    </xf>
    <xf numFmtId="188" fontId="18" fillId="0" borderId="11" xfId="1" applyNumberFormat="1" applyFont="1" applyBorder="1" applyAlignment="1">
      <alignment horizontal="center" vertical="center" shrinkToFit="1"/>
    </xf>
    <xf numFmtId="188" fontId="18" fillId="0" borderId="22" xfId="0" applyNumberFormat="1" applyFont="1" applyBorder="1" applyAlignment="1">
      <alignment horizontal="center" vertical="center" shrinkToFit="1"/>
    </xf>
    <xf numFmtId="188" fontId="18" fillId="0" borderId="70" xfId="0" applyNumberFormat="1" applyFont="1" applyBorder="1" applyAlignment="1">
      <alignment horizontal="center" vertical="center" shrinkToFit="1"/>
    </xf>
    <xf numFmtId="188" fontId="18" fillId="0" borderId="11" xfId="0" applyNumberFormat="1" applyFont="1" applyFill="1" applyBorder="1" applyAlignment="1">
      <alignment horizontal="center" vertical="center" shrinkToFit="1"/>
    </xf>
    <xf numFmtId="188" fontId="18" fillId="0" borderId="11" xfId="1" applyNumberFormat="1" applyFont="1" applyFill="1" applyBorder="1" applyAlignment="1">
      <alignment horizontal="center" vertical="center" shrinkToFit="1"/>
    </xf>
    <xf numFmtId="188" fontId="18" fillId="0" borderId="70" xfId="1" applyNumberFormat="1" applyFont="1" applyBorder="1" applyAlignment="1">
      <alignment horizontal="center" vertical="center" shrinkToFit="1"/>
    </xf>
    <xf numFmtId="188" fontId="18" fillId="0" borderId="7" xfId="0" applyNumberFormat="1" applyFont="1" applyBorder="1" applyAlignment="1">
      <alignment horizontal="center" vertical="center" shrinkToFit="1"/>
    </xf>
    <xf numFmtId="188" fontId="18" fillId="0" borderId="52" xfId="0" applyNumberFormat="1" applyFont="1" applyBorder="1" applyAlignment="1">
      <alignment horizontal="center" vertical="center" shrinkToFit="1"/>
    </xf>
    <xf numFmtId="188" fontId="18" fillId="0" borderId="8" xfId="1" applyNumberFormat="1" applyFont="1" applyFill="1" applyBorder="1" applyAlignment="1">
      <alignment horizontal="center" vertical="center" shrinkToFit="1"/>
    </xf>
    <xf numFmtId="189" fontId="18" fillId="0" borderId="69" xfId="0" applyNumberFormat="1" applyFont="1" applyBorder="1" applyAlignment="1">
      <alignment horizontal="center" vertical="center" shrinkToFit="1"/>
    </xf>
    <xf numFmtId="189" fontId="18" fillId="0" borderId="9" xfId="0" applyNumberFormat="1" applyFont="1" applyFill="1" applyBorder="1" applyAlignment="1">
      <alignment horizontal="center" vertical="center" shrinkToFit="1"/>
    </xf>
    <xf numFmtId="189" fontId="18" fillId="0" borderId="5" xfId="1" applyNumberFormat="1" applyFont="1" applyBorder="1" applyAlignment="1">
      <alignment horizontal="center" vertical="center" shrinkToFit="1"/>
    </xf>
    <xf numFmtId="189" fontId="18" fillId="0" borderId="5" xfId="0" applyNumberFormat="1" applyFont="1" applyBorder="1" applyAlignment="1">
      <alignment horizontal="center" vertical="center" shrinkToFit="1"/>
    </xf>
    <xf numFmtId="189" fontId="18" fillId="0" borderId="20" xfId="0" applyNumberFormat="1" applyFont="1" applyBorder="1" applyAlignment="1">
      <alignment horizontal="center" vertical="center" shrinkToFit="1"/>
    </xf>
    <xf numFmtId="189" fontId="18" fillId="0" borderId="67" xfId="0" applyNumberFormat="1" applyFont="1" applyBorder="1" applyAlignment="1">
      <alignment horizontal="center" vertical="center" shrinkToFit="1"/>
    </xf>
    <xf numFmtId="189" fontId="18" fillId="0" borderId="5" xfId="0" applyNumberFormat="1" applyFont="1" applyFill="1" applyBorder="1" applyAlignment="1">
      <alignment horizontal="center" vertical="center" shrinkToFit="1"/>
    </xf>
    <xf numFmtId="189" fontId="18" fillId="0" borderId="72" xfId="1" applyNumberFormat="1" applyFont="1" applyBorder="1" applyAlignment="1">
      <alignment horizontal="center" vertical="center" shrinkToFit="1"/>
    </xf>
    <xf numFmtId="189" fontId="18" fillId="0" borderId="6" xfId="0" applyNumberFormat="1" applyFont="1" applyBorder="1" applyAlignment="1">
      <alignment horizontal="center" vertical="center" shrinkToFit="1"/>
    </xf>
    <xf numFmtId="189" fontId="18" fillId="0" borderId="66" xfId="1" applyNumberFormat="1" applyFont="1" applyBorder="1" applyAlignment="1">
      <alignment horizontal="center" vertical="center" shrinkToFit="1"/>
    </xf>
    <xf numFmtId="0" fontId="12" fillId="0" borderId="0" xfId="2" applyFont="1" applyFill="1" applyAlignment="1">
      <alignment horizontal="left" vertical="center"/>
    </xf>
    <xf numFmtId="180" fontId="18" fillId="0" borderId="67" xfId="1" applyNumberFormat="1" applyFont="1" applyFill="1" applyBorder="1" applyAlignment="1">
      <alignment horizontal="center" vertical="center" shrinkToFit="1"/>
    </xf>
    <xf numFmtId="180" fontId="18" fillId="0" borderId="66" xfId="1" applyNumberFormat="1" applyFont="1" applyFill="1" applyBorder="1" applyAlignment="1">
      <alignment horizontal="center" vertical="center" shrinkToFit="1"/>
    </xf>
    <xf numFmtId="180" fontId="18" fillId="0" borderId="61" xfId="1" applyNumberFormat="1" applyFont="1" applyFill="1" applyBorder="1" applyAlignment="1">
      <alignment horizontal="center" vertical="center" shrinkToFit="1"/>
    </xf>
    <xf numFmtId="180" fontId="18" fillId="0" borderId="68" xfId="1" applyNumberFormat="1" applyFont="1" applyFill="1" applyBorder="1" applyAlignment="1">
      <alignment horizontal="center" vertical="center" shrinkToFit="1"/>
    </xf>
    <xf numFmtId="180" fontId="18" fillId="0" borderId="63" xfId="1" applyNumberFormat="1" applyFont="1" applyFill="1" applyBorder="1" applyAlignment="1">
      <alignment horizontal="center" vertical="center" shrinkToFit="1"/>
    </xf>
    <xf numFmtId="180" fontId="18" fillId="0" borderId="50" xfId="2" applyNumberFormat="1" applyFont="1" applyFill="1" applyBorder="1" applyAlignment="1">
      <alignment horizontal="center" vertical="center" shrinkToFit="1"/>
    </xf>
    <xf numFmtId="188" fontId="18" fillId="0" borderId="69" xfId="0" applyNumberFormat="1" applyFont="1" applyFill="1" applyBorder="1" applyAlignment="1">
      <alignment horizontal="center" vertical="center" shrinkToFit="1"/>
    </xf>
    <xf numFmtId="188" fontId="18" fillId="0" borderId="55" xfId="0" applyNumberFormat="1" applyFont="1" applyFill="1" applyBorder="1" applyAlignment="1">
      <alignment horizontal="center" vertical="center" shrinkToFit="1"/>
    </xf>
    <xf numFmtId="188" fontId="18" fillId="0" borderId="9" xfId="1" applyNumberFormat="1" applyFont="1" applyFill="1" applyBorder="1" applyAlignment="1">
      <alignment horizontal="center" vertical="center" shrinkToFit="1"/>
    </xf>
    <xf numFmtId="188" fontId="18" fillId="0" borderId="69" xfId="1" applyNumberFormat="1" applyFont="1" applyFill="1" applyBorder="1" applyAlignment="1">
      <alignment horizontal="center" vertical="center" shrinkToFit="1"/>
    </xf>
    <xf numFmtId="188" fontId="18" fillId="0" borderId="10" xfId="1" applyNumberFormat="1" applyFont="1" applyFill="1" applyBorder="1" applyAlignment="1">
      <alignment horizontal="center" vertical="center" shrinkToFit="1"/>
    </xf>
    <xf numFmtId="188" fontId="18" fillId="0" borderId="70" xfId="0" applyNumberFormat="1" applyFont="1" applyFill="1" applyBorder="1" applyAlignment="1">
      <alignment horizontal="center" vertical="center" shrinkToFit="1"/>
    </xf>
    <xf numFmtId="188" fontId="18" fillId="0" borderId="52" xfId="0" applyNumberFormat="1" applyFont="1" applyFill="1" applyBorder="1" applyAlignment="1">
      <alignment horizontal="center" vertical="center" shrinkToFit="1"/>
    </xf>
    <xf numFmtId="188" fontId="18" fillId="0" borderId="83" xfId="1" applyNumberFormat="1" applyFont="1" applyFill="1" applyBorder="1" applyAlignment="1">
      <alignment horizontal="center" vertical="center" shrinkToFit="1"/>
    </xf>
    <xf numFmtId="188" fontId="18" fillId="0" borderId="7" xfId="0" applyNumberFormat="1" applyFont="1" applyFill="1" applyBorder="1" applyAlignment="1">
      <alignment horizontal="center" vertical="center" shrinkToFit="1"/>
    </xf>
    <xf numFmtId="188" fontId="18" fillId="0" borderId="50" xfId="0" applyNumberFormat="1" applyFont="1" applyFill="1" applyBorder="1" applyAlignment="1">
      <alignment horizontal="center" vertical="center" shrinkToFit="1"/>
    </xf>
    <xf numFmtId="188" fontId="18" fillId="0" borderId="1" xfId="1" applyNumberFormat="1" applyFont="1" applyFill="1" applyBorder="1" applyAlignment="1">
      <alignment horizontal="center" vertical="center" shrinkToFit="1"/>
    </xf>
    <xf numFmtId="188" fontId="18" fillId="0" borderId="51" xfId="0" applyNumberFormat="1" applyFont="1" applyFill="1" applyBorder="1" applyAlignment="1">
      <alignment horizontal="center" vertical="center" shrinkToFit="1"/>
    </xf>
    <xf numFmtId="188" fontId="18" fillId="0" borderId="50" xfId="1" applyNumberFormat="1" applyFont="1" applyFill="1" applyBorder="1" applyAlignment="1">
      <alignment horizontal="center" vertical="center" shrinkToFit="1"/>
    </xf>
    <xf numFmtId="188" fontId="18" fillId="0" borderId="2" xfId="0" applyNumberFormat="1" applyFont="1" applyFill="1" applyBorder="1" applyAlignment="1">
      <alignment horizontal="center" vertical="center" shrinkToFit="1"/>
    </xf>
    <xf numFmtId="189" fontId="18" fillId="0" borderId="72" xfId="0" applyNumberFormat="1" applyFont="1" applyFill="1" applyBorder="1" applyAlignment="1">
      <alignment horizontal="center" vertical="center" shrinkToFit="1"/>
    </xf>
    <xf numFmtId="189" fontId="18" fillId="0" borderId="44" xfId="0" applyNumberFormat="1" applyFont="1" applyFill="1" applyBorder="1" applyAlignment="1">
      <alignment horizontal="center" vertical="center" shrinkToFit="1"/>
    </xf>
    <xf numFmtId="189" fontId="18" fillId="0" borderId="71" xfId="0" applyNumberFormat="1" applyFont="1" applyFill="1" applyBorder="1" applyAlignment="1">
      <alignment horizontal="center" vertical="center" shrinkToFit="1"/>
    </xf>
    <xf numFmtId="189" fontId="18" fillId="0" borderId="18" xfId="1" applyNumberFormat="1" applyFont="1" applyFill="1" applyBorder="1" applyAlignment="1">
      <alignment horizontal="center" vertical="center" shrinkToFit="1"/>
    </xf>
    <xf numFmtId="190" fontId="18" fillId="0" borderId="50" xfId="1" applyNumberFormat="1" applyFont="1" applyFill="1" applyBorder="1" applyAlignment="1">
      <alignment horizontal="center" vertical="center" shrinkToFit="1"/>
    </xf>
    <xf numFmtId="190" fontId="18" fillId="0" borderId="1" xfId="1" applyNumberFormat="1" applyFont="1" applyFill="1" applyBorder="1" applyAlignment="1">
      <alignment horizontal="center" vertical="center" shrinkToFit="1"/>
    </xf>
    <xf numFmtId="190" fontId="18" fillId="0" borderId="51" xfId="1" applyNumberFormat="1" applyFont="1" applyFill="1" applyBorder="1" applyAlignment="1">
      <alignment horizontal="center" vertical="center" shrinkToFit="1"/>
    </xf>
    <xf numFmtId="190" fontId="18" fillId="0" borderId="2" xfId="0" applyNumberFormat="1" applyFont="1" applyFill="1" applyBorder="1" applyAlignment="1">
      <alignment horizontal="center" vertical="center" shrinkToFit="1"/>
    </xf>
    <xf numFmtId="190" fontId="18" fillId="0" borderId="61" xfId="0" applyNumberFormat="1" applyFont="1" applyFill="1" applyBorder="1" applyAlignment="1">
      <alignment horizontal="center" vertical="center" shrinkToFit="1"/>
    </xf>
    <xf numFmtId="190" fontId="18" fillId="0" borderId="68" xfId="0" applyNumberFormat="1" applyFont="1" applyFill="1" applyBorder="1" applyAlignment="1">
      <alignment horizontal="center" vertical="center" shrinkToFit="1"/>
    </xf>
    <xf numFmtId="190" fontId="18" fillId="0" borderId="63" xfId="0" applyNumberFormat="1" applyFont="1" applyFill="1" applyBorder="1" applyAlignment="1">
      <alignment horizontal="center" vertical="center" shrinkToFit="1"/>
    </xf>
    <xf numFmtId="190" fontId="18" fillId="0" borderId="89" xfId="0" applyNumberFormat="1" applyFont="1" applyFill="1" applyBorder="1" applyAlignment="1">
      <alignment horizontal="center" vertical="center" shrinkToFit="1"/>
    </xf>
    <xf numFmtId="190" fontId="18" fillId="0" borderId="70" xfId="1" applyNumberFormat="1" applyFont="1" applyFill="1" applyBorder="1" applyAlignment="1">
      <alignment horizontal="center" vertical="center" shrinkToFit="1"/>
    </xf>
    <xf numFmtId="190" fontId="18" fillId="0" borderId="7" xfId="1" applyNumberFormat="1" applyFont="1" applyFill="1" applyBorder="1" applyAlignment="1">
      <alignment horizontal="center" vertical="center" shrinkToFit="1"/>
    </xf>
    <xf numFmtId="190" fontId="18" fillId="0" borderId="52" xfId="1" applyNumberFormat="1" applyFont="1" applyFill="1" applyBorder="1" applyAlignment="1">
      <alignment horizontal="center" vertical="center" shrinkToFit="1"/>
    </xf>
    <xf numFmtId="188" fontId="18" fillId="0" borderId="10" xfId="0" applyNumberFormat="1" applyFont="1" applyFill="1" applyBorder="1" applyAlignment="1">
      <alignment horizontal="center" vertical="center" shrinkToFit="1"/>
    </xf>
    <xf numFmtId="188" fontId="18" fillId="0" borderId="17" xfId="0" applyNumberFormat="1" applyFont="1" applyFill="1" applyBorder="1" applyAlignment="1">
      <alignment horizontal="center" vertical="center" shrinkToFit="1"/>
    </xf>
    <xf numFmtId="188" fontId="18" fillId="0" borderId="14" xfId="0" applyNumberFormat="1" applyFont="1" applyFill="1" applyBorder="1" applyAlignment="1">
      <alignment horizontal="center" vertical="center" shrinkToFit="1"/>
    </xf>
    <xf numFmtId="188" fontId="18" fillId="0" borderId="15" xfId="0" applyNumberFormat="1" applyFont="1" applyFill="1" applyBorder="1" applyAlignment="1">
      <alignment horizontal="center" vertical="center" shrinkToFit="1"/>
    </xf>
    <xf numFmtId="188" fontId="18" fillId="0" borderId="65" xfId="1" applyNumberFormat="1" applyFont="1" applyFill="1" applyBorder="1" applyAlignment="1">
      <alignment horizontal="center" vertical="center" shrinkToFit="1"/>
    </xf>
    <xf numFmtId="188" fontId="18" fillId="0" borderId="12" xfId="0" applyNumberFormat="1" applyFont="1" applyFill="1" applyBorder="1" applyAlignment="1">
      <alignment horizontal="center" vertical="center" shrinkToFit="1"/>
    </xf>
    <xf numFmtId="188" fontId="18" fillId="0" borderId="54" xfId="0" applyNumberFormat="1" applyFont="1" applyFill="1" applyBorder="1" applyAlignment="1">
      <alignment horizontal="center" vertical="center" shrinkToFit="1"/>
    </xf>
    <xf numFmtId="189" fontId="18" fillId="0" borderId="18" xfId="0" applyNumberFormat="1" applyFont="1" applyFill="1" applyBorder="1" applyAlignment="1">
      <alignment horizontal="center" vertical="center" shrinkToFit="1"/>
    </xf>
    <xf numFmtId="189" fontId="18" fillId="0" borderId="45" xfId="0" applyNumberFormat="1" applyFont="1" applyFill="1" applyBorder="1" applyAlignment="1">
      <alignment horizontal="center" vertical="center" shrinkToFit="1"/>
    </xf>
    <xf numFmtId="189" fontId="18" fillId="0" borderId="72" xfId="1" applyNumberFormat="1" applyFont="1" applyFill="1" applyBorder="1" applyAlignment="1">
      <alignment horizontal="center" vertical="center" shrinkToFit="1"/>
    </xf>
    <xf numFmtId="180" fontId="18" fillId="0" borderId="93" xfId="1" applyNumberFormat="1" applyFont="1" applyFill="1" applyBorder="1" applyAlignment="1">
      <alignment horizontal="center" vertical="center" shrinkToFit="1"/>
    </xf>
    <xf numFmtId="180" fontId="18" fillId="0" borderId="3" xfId="0" applyNumberFormat="1" applyFont="1" applyFill="1" applyBorder="1" applyAlignment="1">
      <alignment horizontal="center" vertical="center" shrinkToFit="1"/>
    </xf>
    <xf numFmtId="180" fontId="18" fillId="0" borderId="64" xfId="0" applyNumberFormat="1" applyFont="1" applyFill="1" applyBorder="1" applyAlignment="1">
      <alignment horizontal="center" vertical="center" shrinkToFit="1"/>
    </xf>
    <xf numFmtId="180" fontId="18" fillId="0" borderId="65" xfId="0" applyNumberFormat="1" applyFont="1" applyFill="1" applyBorder="1" applyAlignment="1">
      <alignment horizontal="center" vertical="center" shrinkToFit="1"/>
    </xf>
    <xf numFmtId="180" fontId="18" fillId="0" borderId="3" xfId="1" applyNumberFormat="1" applyFont="1" applyFill="1" applyBorder="1" applyAlignment="1">
      <alignment horizontal="center" vertical="center" shrinkToFit="1"/>
    </xf>
    <xf numFmtId="180" fontId="18" fillId="0" borderId="65" xfId="2" applyNumberFormat="1" applyFont="1" applyFill="1" applyBorder="1" applyAlignment="1">
      <alignment horizontal="center" vertical="center" shrinkToFit="1"/>
    </xf>
    <xf numFmtId="180" fontId="18" fillId="0" borderId="4" xfId="1" applyNumberFormat="1" applyFont="1" applyFill="1" applyBorder="1" applyAlignment="1">
      <alignment horizontal="center" vertical="center" shrinkToFit="1"/>
    </xf>
    <xf numFmtId="180" fontId="18" fillId="0" borderId="52" xfId="0" applyNumberFormat="1" applyFont="1" applyFill="1" applyBorder="1" applyAlignment="1">
      <alignment horizontal="center" vertical="center" shrinkToFit="1"/>
    </xf>
    <xf numFmtId="180" fontId="18" fillId="0" borderId="11" xfId="1" applyNumberFormat="1" applyFont="1" applyFill="1" applyBorder="1" applyAlignment="1">
      <alignment horizontal="center" vertical="center" shrinkToFit="1"/>
    </xf>
    <xf numFmtId="180" fontId="18" fillId="0" borderId="4" xfId="0" applyNumberFormat="1" applyFont="1" applyFill="1" applyBorder="1" applyAlignment="1">
      <alignment horizontal="center" vertical="center" shrinkToFit="1"/>
    </xf>
    <xf numFmtId="180" fontId="18" fillId="0" borderId="73" xfId="0" applyNumberFormat="1" applyFont="1" applyFill="1" applyBorder="1" applyAlignment="1">
      <alignment horizontal="center" vertical="center" shrinkToFit="1"/>
    </xf>
    <xf numFmtId="180" fontId="18" fillId="0" borderId="39" xfId="1" applyNumberFormat="1" applyFont="1" applyFill="1" applyBorder="1" applyAlignment="1">
      <alignment horizontal="center" vertical="center" shrinkToFit="1"/>
    </xf>
    <xf numFmtId="180" fontId="18" fillId="0" borderId="54" xfId="0" applyNumberFormat="1" applyFont="1" applyFill="1" applyBorder="1" applyAlignment="1">
      <alignment horizontal="center" vertical="center" shrinkToFit="1"/>
    </xf>
    <xf numFmtId="180" fontId="18" fillId="0" borderId="53" xfId="0" applyNumberFormat="1" applyFont="1" applyFill="1" applyBorder="1" applyAlignment="1">
      <alignment horizontal="center" vertical="center" shrinkToFit="1"/>
    </xf>
    <xf numFmtId="188" fontId="18" fillId="0" borderId="39" xfId="1" applyNumberFormat="1" applyFont="1" applyFill="1" applyBorder="1" applyAlignment="1">
      <alignment horizontal="center" vertical="center" shrinkToFit="1"/>
    </xf>
    <xf numFmtId="188" fontId="18" fillId="0" borderId="73" xfId="1" applyNumberFormat="1" applyFont="1" applyFill="1" applyBorder="1" applyAlignment="1">
      <alignment horizontal="center" vertical="center" shrinkToFit="1"/>
    </xf>
    <xf numFmtId="188" fontId="18" fillId="0" borderId="74" xfId="1" applyNumberFormat="1" applyFont="1" applyFill="1" applyBorder="1" applyAlignment="1">
      <alignment horizontal="center" vertical="center" shrinkToFit="1"/>
    </xf>
    <xf numFmtId="188" fontId="18" fillId="0" borderId="51" xfId="1" applyNumberFormat="1" applyFont="1" applyFill="1" applyBorder="1" applyAlignment="1">
      <alignment horizontal="center" vertical="center" shrinkToFit="1"/>
    </xf>
    <xf numFmtId="188" fontId="18" fillId="0" borderId="7" xfId="0" applyNumberFormat="1" applyFont="1" applyFill="1" applyBorder="1" applyAlignment="1">
      <alignment horizontal="center" vertical="center" shrinkToFit="1"/>
    </xf>
    <xf numFmtId="188" fontId="18" fillId="0" borderId="52" xfId="0" applyNumberFormat="1" applyFont="1" applyFill="1" applyBorder="1" applyAlignment="1">
      <alignment horizontal="center" vertical="center" shrinkToFit="1"/>
    </xf>
    <xf numFmtId="188" fontId="18" fillId="0" borderId="3" xfId="0" applyNumberFormat="1" applyFont="1" applyFill="1" applyBorder="1" applyAlignment="1">
      <alignment horizontal="center" vertical="center" shrinkToFit="1"/>
    </xf>
    <xf numFmtId="188" fontId="18" fillId="0" borderId="54" xfId="1" applyNumberFormat="1" applyFont="1" applyFill="1" applyBorder="1" applyAlignment="1">
      <alignment horizontal="center" vertical="center" shrinkToFit="1"/>
    </xf>
    <xf numFmtId="188" fontId="18" fillId="0" borderId="4" xfId="0" applyNumberFormat="1" applyFont="1" applyFill="1" applyBorder="1" applyAlignment="1">
      <alignment horizontal="center" vertical="center" shrinkToFit="1"/>
    </xf>
    <xf numFmtId="188" fontId="18" fillId="0" borderId="64" xfId="0" applyNumberFormat="1" applyFont="1" applyFill="1" applyBorder="1" applyAlignment="1">
      <alignment horizontal="center" vertical="center" shrinkToFit="1"/>
    </xf>
    <xf numFmtId="188" fontId="18" fillId="0" borderId="39" xfId="0" applyNumberFormat="1" applyFont="1" applyFill="1" applyBorder="1" applyAlignment="1">
      <alignment horizontal="center" vertical="center" shrinkToFit="1"/>
    </xf>
    <xf numFmtId="188" fontId="18" fillId="0" borderId="73" xfId="0" applyNumberFormat="1" applyFont="1" applyFill="1" applyBorder="1" applyAlignment="1">
      <alignment horizontal="center" vertical="center" shrinkToFit="1"/>
    </xf>
    <xf numFmtId="188" fontId="18" fillId="0" borderId="74" xfId="0" applyNumberFormat="1" applyFont="1" applyFill="1" applyBorder="1" applyAlignment="1">
      <alignment horizontal="center" vertical="center" shrinkToFit="1"/>
    </xf>
    <xf numFmtId="188" fontId="18" fillId="0" borderId="70" xfId="1" applyNumberFormat="1" applyFont="1" applyFill="1" applyBorder="1" applyAlignment="1">
      <alignment horizontal="center" vertical="center" shrinkToFit="1"/>
    </xf>
    <xf numFmtId="188" fontId="18" fillId="0" borderId="3" xfId="1" applyNumberFormat="1" applyFont="1" applyFill="1" applyBorder="1" applyAlignment="1">
      <alignment horizontal="center" vertical="center" shrinkToFit="1"/>
    </xf>
    <xf numFmtId="188" fontId="18" fillId="0" borderId="64" xfId="1" applyNumberFormat="1" applyFont="1" applyFill="1" applyBorder="1" applyAlignment="1">
      <alignment horizontal="center" vertical="center" shrinkToFit="1"/>
    </xf>
    <xf numFmtId="188" fontId="18" fillId="0" borderId="65" xfId="0" applyNumberFormat="1" applyFont="1" applyFill="1" applyBorder="1" applyAlignment="1">
      <alignment horizontal="center" vertical="center" shrinkToFit="1"/>
    </xf>
    <xf numFmtId="189" fontId="18" fillId="0" borderId="74" xfId="1" applyNumberFormat="1" applyFont="1" applyFill="1" applyBorder="1" applyAlignment="1">
      <alignment horizontal="center" vertical="center" shrinkToFit="1"/>
    </xf>
    <xf numFmtId="189" fontId="18" fillId="0" borderId="39" xfId="1" applyNumberFormat="1" applyFont="1" applyFill="1" applyBorder="1" applyAlignment="1">
      <alignment horizontal="center" vertical="center" shrinkToFit="1"/>
    </xf>
    <xf numFmtId="189" fontId="18" fillId="0" borderId="73" xfId="1" applyNumberFormat="1" applyFont="1" applyFill="1" applyBorder="1" applyAlignment="1">
      <alignment horizontal="center" vertical="center" shrinkToFit="1"/>
    </xf>
    <xf numFmtId="189" fontId="18" fillId="0" borderId="70" xfId="0" applyNumberFormat="1" applyFont="1" applyFill="1" applyBorder="1" applyAlignment="1">
      <alignment horizontal="center" vertical="center" shrinkToFit="1"/>
    </xf>
    <xf numFmtId="189" fontId="18" fillId="0" borderId="36" xfId="0" applyNumberFormat="1" applyFont="1" applyFill="1" applyBorder="1" applyAlignment="1">
      <alignment horizontal="center" vertical="center" shrinkToFit="1"/>
    </xf>
    <xf numFmtId="189" fontId="18" fillId="0" borderId="50" xfId="1" applyNumberFormat="1" applyFont="1" applyFill="1" applyBorder="1" applyAlignment="1">
      <alignment horizontal="center" vertical="center" shrinkToFit="1"/>
    </xf>
    <xf numFmtId="189" fontId="18" fillId="0" borderId="1" xfId="1" applyNumberFormat="1" applyFont="1" applyFill="1" applyBorder="1" applyAlignment="1">
      <alignment horizontal="center" vertical="center" shrinkToFit="1"/>
    </xf>
    <xf numFmtId="189" fontId="18" fillId="0" borderId="51" xfId="1" applyNumberFormat="1" applyFont="1" applyFill="1" applyBorder="1" applyAlignment="1">
      <alignment horizontal="center" vertical="center" shrinkToFit="1"/>
    </xf>
    <xf numFmtId="189" fontId="18" fillId="0" borderId="50" xfId="0" applyNumberFormat="1" applyFont="1" applyFill="1" applyBorder="1" applyAlignment="1">
      <alignment horizontal="center" vertical="center" shrinkToFit="1"/>
    </xf>
    <xf numFmtId="189" fontId="18" fillId="0" borderId="79" xfId="1" applyNumberFormat="1" applyFont="1" applyFill="1" applyBorder="1" applyAlignment="1">
      <alignment horizontal="center" vertical="center" shrinkToFit="1"/>
    </xf>
    <xf numFmtId="189" fontId="18" fillId="0" borderId="78" xfId="1" applyNumberFormat="1" applyFont="1" applyFill="1" applyBorder="1" applyAlignment="1">
      <alignment horizontal="center" vertical="center" shrinkToFit="1"/>
    </xf>
    <xf numFmtId="189" fontId="18" fillId="0" borderId="77" xfId="1" applyNumberFormat="1" applyFont="1" applyFill="1" applyBorder="1" applyAlignment="1">
      <alignment horizontal="center" vertical="center" shrinkToFit="1"/>
    </xf>
    <xf numFmtId="189" fontId="18" fillId="0" borderId="81" xfId="1" applyNumberFormat="1" applyFont="1" applyFill="1" applyBorder="1" applyAlignment="1">
      <alignment horizontal="center" vertical="center" shrinkToFit="1"/>
    </xf>
    <xf numFmtId="189" fontId="18" fillId="0" borderId="77" xfId="0" applyNumberFormat="1" applyFont="1" applyFill="1" applyBorder="1" applyAlignment="1">
      <alignment horizontal="center" vertical="center" shrinkToFit="1"/>
    </xf>
    <xf numFmtId="188" fontId="18" fillId="0" borderId="28" xfId="0" applyNumberFormat="1" applyFont="1" applyFill="1" applyBorder="1" applyAlignment="1">
      <alignment horizontal="center" vertical="center" shrinkToFit="1"/>
    </xf>
    <xf numFmtId="188" fontId="18" fillId="0" borderId="22" xfId="0" applyNumberFormat="1" applyFont="1" applyFill="1" applyBorder="1" applyAlignment="1">
      <alignment horizontal="center" vertical="center" shrinkToFit="1"/>
    </xf>
    <xf numFmtId="188" fontId="18" fillId="0" borderId="24" xfId="0" applyNumberFormat="1" applyFont="1" applyFill="1" applyBorder="1" applyAlignment="1">
      <alignment horizontal="center" vertical="center" shrinkToFit="1"/>
    </xf>
    <xf numFmtId="189" fontId="18" fillId="0" borderId="72" xfId="0" applyNumberFormat="1" applyFont="1" applyBorder="1" applyAlignment="1">
      <alignment horizontal="center" vertical="center" shrinkToFit="1"/>
    </xf>
    <xf numFmtId="189" fontId="18" fillId="0" borderId="44" xfId="0" applyNumberFormat="1" applyFont="1" applyBorder="1" applyAlignment="1">
      <alignment horizontal="center" vertical="center" shrinkToFit="1"/>
    </xf>
    <xf numFmtId="189" fontId="18" fillId="0" borderId="44" xfId="1" applyNumberFormat="1" applyFont="1" applyFill="1" applyBorder="1" applyAlignment="1">
      <alignment horizontal="center" vertical="center" shrinkToFit="1"/>
    </xf>
    <xf numFmtId="189" fontId="18" fillId="0" borderId="44" xfId="1" applyNumberFormat="1" applyFont="1" applyBorder="1" applyAlignment="1">
      <alignment horizontal="center" vertical="center" shrinkToFit="1"/>
    </xf>
    <xf numFmtId="189" fontId="18" fillId="0" borderId="43" xfId="0" applyNumberFormat="1" applyFont="1" applyBorder="1" applyAlignment="1">
      <alignment horizontal="center" vertical="center" shrinkToFit="1"/>
    </xf>
    <xf numFmtId="189" fontId="18" fillId="0" borderId="43" xfId="1" applyNumberFormat="1" applyFont="1" applyFill="1" applyBorder="1" applyAlignment="1">
      <alignment horizontal="center" vertical="center" shrinkToFit="1"/>
    </xf>
    <xf numFmtId="190" fontId="18" fillId="0" borderId="61" xfId="1" applyNumberFormat="1" applyFont="1" applyBorder="1" applyAlignment="1">
      <alignment horizontal="center" vertical="center" shrinkToFit="1"/>
    </xf>
    <xf numFmtId="190" fontId="18" fillId="0" borderId="62" xfId="1" applyNumberFormat="1" applyFont="1" applyBorder="1" applyAlignment="1">
      <alignment horizontal="center" vertical="center" shrinkToFit="1"/>
    </xf>
    <xf numFmtId="190" fontId="18" fillId="0" borderId="62" xfId="1" applyNumberFormat="1" applyFont="1" applyFill="1" applyBorder="1" applyAlignment="1">
      <alignment horizontal="center" vertical="center" shrinkToFit="1"/>
    </xf>
    <xf numFmtId="190" fontId="18" fillId="0" borderId="63" xfId="1" applyNumberFormat="1" applyFont="1" applyBorder="1" applyAlignment="1">
      <alignment horizontal="center" vertical="center" shrinkToFit="1"/>
    </xf>
    <xf numFmtId="190" fontId="18" fillId="0" borderId="62" xfId="0" applyNumberFormat="1" applyFont="1" applyFill="1" applyBorder="1" applyAlignment="1">
      <alignment horizontal="center" vertical="center" shrinkToFit="1"/>
    </xf>
    <xf numFmtId="190" fontId="18" fillId="0" borderId="60" xfId="1" applyNumberFormat="1" applyFont="1" applyBorder="1" applyAlignment="1">
      <alignment horizontal="center" vertical="center" shrinkToFit="1"/>
    </xf>
    <xf numFmtId="190" fontId="18" fillId="0" borderId="60" xfId="1" applyNumberFormat="1" applyFont="1" applyFill="1" applyBorder="1" applyAlignment="1">
      <alignment horizontal="center" vertical="center" shrinkToFit="1"/>
    </xf>
    <xf numFmtId="188" fontId="18" fillId="0" borderId="24" xfId="1" applyNumberFormat="1" applyFont="1" applyBorder="1" applyAlignment="1">
      <alignment horizontal="center" vertical="center" shrinkToFit="1"/>
    </xf>
    <xf numFmtId="189" fontId="18" fillId="0" borderId="28" xfId="0" applyNumberFormat="1" applyFont="1" applyBorder="1" applyAlignment="1">
      <alignment horizontal="center" vertical="center" shrinkToFit="1"/>
    </xf>
    <xf numFmtId="188" fontId="18" fillId="0" borderId="2" xfId="1" applyNumberFormat="1" applyFont="1" applyFill="1" applyBorder="1" applyAlignment="1">
      <alignment horizontal="center" vertical="center" shrinkToFit="1"/>
    </xf>
    <xf numFmtId="188" fontId="18" fillId="0" borderId="51" xfId="1" applyNumberFormat="1" applyFont="1" applyBorder="1" applyAlignment="1">
      <alignment horizontal="center" vertical="center" shrinkToFit="1"/>
    </xf>
    <xf numFmtId="188" fontId="18" fillId="0" borderId="10" xfId="1" applyNumberFormat="1" applyFont="1" applyBorder="1" applyAlignment="1">
      <alignment horizontal="center" vertical="center" shrinkToFit="1"/>
    </xf>
    <xf numFmtId="188" fontId="18" fillId="0" borderId="7" xfId="1" applyNumberFormat="1" applyFont="1" applyBorder="1" applyAlignment="1">
      <alignment horizontal="center" vertical="center" shrinkToFit="1"/>
    </xf>
    <xf numFmtId="188" fontId="18" fillId="0" borderId="7" xfId="1" applyNumberFormat="1" applyFont="1" applyFill="1" applyBorder="1" applyAlignment="1">
      <alignment horizontal="center" vertical="center" shrinkToFit="1"/>
    </xf>
    <xf numFmtId="188" fontId="18" fillId="0" borderId="52" xfId="1" applyNumberFormat="1" applyFont="1" applyBorder="1" applyAlignment="1">
      <alignment horizontal="center" vertical="center" shrinkToFit="1"/>
    </xf>
    <xf numFmtId="189" fontId="18" fillId="0" borderId="10" xfId="0" applyNumberFormat="1" applyFont="1" applyFill="1" applyBorder="1" applyAlignment="1">
      <alignment horizontal="center" vertical="center" shrinkToFit="1"/>
    </xf>
    <xf numFmtId="189" fontId="18" fillId="0" borderId="6" xfId="1" applyNumberFormat="1" applyFont="1" applyBorder="1" applyAlignment="1">
      <alignment horizontal="center" vertical="center" shrinkToFit="1"/>
    </xf>
    <xf numFmtId="189" fontId="18" fillId="0" borderId="6" xfId="0" applyNumberFormat="1" applyFont="1" applyFill="1" applyBorder="1" applyAlignment="1">
      <alignment horizontal="center" vertical="center" shrinkToFit="1"/>
    </xf>
    <xf numFmtId="189" fontId="18" fillId="0" borderId="66" xfId="0" applyNumberFormat="1" applyFont="1" applyBorder="1" applyAlignment="1">
      <alignment horizontal="center" vertical="center" shrinkToFit="1"/>
    </xf>
    <xf numFmtId="190" fontId="18" fillId="0" borderId="62" xfId="0" applyNumberFormat="1" applyFont="1" applyBorder="1" applyAlignment="1">
      <alignment horizontal="center" vertical="center" shrinkToFit="1"/>
    </xf>
    <xf numFmtId="190" fontId="18" fillId="0" borderId="63" xfId="0" applyNumberFormat="1" applyFont="1" applyBorder="1" applyAlignment="1">
      <alignment horizontal="center" vertical="center" shrinkToFit="1"/>
    </xf>
    <xf numFmtId="190" fontId="18" fillId="0" borderId="61" xfId="0" applyNumberFormat="1" applyFont="1" applyBorder="1" applyAlignment="1">
      <alignment horizontal="center" vertical="center" shrinkToFit="1"/>
    </xf>
    <xf numFmtId="190" fontId="18" fillId="0" borderId="50" xfId="1" applyNumberFormat="1" applyFont="1" applyBorder="1" applyAlignment="1">
      <alignment horizontal="center" vertical="center" shrinkToFit="1"/>
    </xf>
    <xf numFmtId="190" fontId="18" fillId="0" borderId="2" xfId="1" applyNumberFormat="1" applyFont="1" applyBorder="1" applyAlignment="1">
      <alignment horizontal="center" vertical="center" shrinkToFit="1"/>
    </xf>
    <xf numFmtId="190" fontId="18" fillId="0" borderId="51" xfId="0" applyNumberFormat="1" applyFont="1" applyBorder="1" applyAlignment="1">
      <alignment horizontal="center" vertical="center" shrinkToFit="1"/>
    </xf>
    <xf numFmtId="189" fontId="18" fillId="0" borderId="18" xfId="1" applyNumberFormat="1" applyFont="1" applyBorder="1" applyAlignment="1">
      <alignment horizontal="center" vertical="center" shrinkToFit="1"/>
    </xf>
    <xf numFmtId="189" fontId="18" fillId="0" borderId="71" xfId="0" applyNumberFormat="1" applyFont="1" applyBorder="1" applyAlignment="1">
      <alignment horizontal="center" vertical="center" shrinkToFit="1"/>
    </xf>
    <xf numFmtId="190" fontId="18" fillId="0" borderId="2" xfId="0" applyNumberFormat="1" applyFont="1" applyBorder="1" applyAlignment="1">
      <alignment horizontal="center" vertical="center" shrinkToFit="1"/>
    </xf>
    <xf numFmtId="188" fontId="18" fillId="0" borderId="15" xfId="0" applyNumberFormat="1" applyFont="1" applyBorder="1" applyAlignment="1">
      <alignment horizontal="center" vertical="center" shrinkToFit="1"/>
    </xf>
    <xf numFmtId="188" fontId="18" fillId="0" borderId="17" xfId="0" applyNumberFormat="1" applyFont="1" applyBorder="1" applyAlignment="1">
      <alignment horizontal="center" vertical="center" shrinkToFit="1"/>
    </xf>
    <xf numFmtId="188" fontId="18" fillId="0" borderId="14" xfId="0" applyNumberFormat="1" applyFont="1" applyBorder="1" applyAlignment="1">
      <alignment horizontal="center" vertical="center" shrinkToFit="1"/>
    </xf>
    <xf numFmtId="188" fontId="18" fillId="0" borderId="16" xfId="1" applyNumberFormat="1" applyFont="1" applyBorder="1" applyAlignment="1">
      <alignment horizontal="center" vertical="center" shrinkToFit="1"/>
    </xf>
    <xf numFmtId="189" fontId="18" fillId="0" borderId="67" xfId="1" applyNumberFormat="1" applyFont="1" applyBorder="1" applyAlignment="1">
      <alignment horizontal="center" vertical="center" shrinkToFit="1"/>
    </xf>
    <xf numFmtId="189" fontId="18" fillId="0" borderId="6" xfId="1" applyNumberFormat="1" applyFont="1" applyFill="1" applyBorder="1" applyAlignment="1">
      <alignment horizontal="center" vertical="center" shrinkToFit="1"/>
    </xf>
    <xf numFmtId="189" fontId="18" fillId="0" borderId="13" xfId="1" applyNumberFormat="1" applyFont="1" applyBorder="1" applyAlignment="1">
      <alignment horizontal="center" vertical="center" shrinkToFit="1"/>
    </xf>
    <xf numFmtId="190" fontId="18" fillId="0" borderId="60" xfId="0" applyNumberFormat="1" applyFont="1" applyBorder="1" applyAlignment="1">
      <alignment horizontal="center" vertical="center" shrinkToFit="1"/>
    </xf>
    <xf numFmtId="0" fontId="18" fillId="0" borderId="89" xfId="0" applyNumberFormat="1" applyFont="1" applyFill="1" applyBorder="1" applyAlignment="1">
      <alignment horizontal="center" vertical="center" shrinkToFit="1"/>
    </xf>
    <xf numFmtId="189" fontId="18" fillId="0" borderId="55" xfId="0" applyNumberFormat="1" applyFont="1" applyFill="1" applyBorder="1" applyAlignment="1">
      <alignment horizontal="center" vertical="center" shrinkToFit="1"/>
    </xf>
    <xf numFmtId="189" fontId="18" fillId="0" borderId="66" xfId="0" applyNumberFormat="1" applyFont="1" applyFill="1" applyBorder="1" applyAlignment="1">
      <alignment horizontal="center" vertical="center" shrinkToFit="1"/>
    </xf>
    <xf numFmtId="190" fontId="18" fillId="0" borderId="1" xfId="0" applyNumberFormat="1" applyFont="1" applyBorder="1" applyAlignment="1">
      <alignment horizontal="center" vertical="center" shrinkToFit="1"/>
    </xf>
    <xf numFmtId="190" fontId="18" fillId="0" borderId="1" xfId="1" applyNumberFormat="1" applyFont="1" applyBorder="1" applyAlignment="1">
      <alignment horizontal="center" vertical="center" shrinkToFit="1"/>
    </xf>
    <xf numFmtId="190" fontId="18" fillId="0" borderId="24" xfId="0" applyNumberFormat="1" applyFont="1" applyBorder="1" applyAlignment="1">
      <alignment horizontal="center" vertical="center" shrinkToFit="1"/>
    </xf>
    <xf numFmtId="190" fontId="18" fillId="0" borderId="50" xfId="0" applyNumberFormat="1" applyFont="1" applyBorder="1" applyAlignment="1">
      <alignment horizontal="center" vertical="center" shrinkToFit="1"/>
    </xf>
    <xf numFmtId="190" fontId="18" fillId="0" borderId="1" xfId="0" applyNumberFormat="1" applyFont="1" applyFill="1" applyBorder="1" applyAlignment="1">
      <alignment horizontal="center" vertical="center" shrinkToFit="1"/>
    </xf>
    <xf numFmtId="190" fontId="18" fillId="0" borderId="51" xfId="1" applyNumberFormat="1" applyFont="1" applyBorder="1" applyAlignment="1">
      <alignment horizontal="center" vertical="center" shrinkToFit="1"/>
    </xf>
    <xf numFmtId="188" fontId="18" fillId="0" borderId="26" xfId="0" applyNumberFormat="1" applyFont="1" applyBorder="1" applyAlignment="1">
      <alignment horizontal="center" vertical="center" shrinkToFit="1"/>
    </xf>
    <xf numFmtId="189" fontId="18" fillId="0" borderId="18" xfId="0" applyNumberFormat="1" applyFont="1" applyBorder="1" applyAlignment="1">
      <alignment horizontal="center" vertical="center" shrinkToFit="1"/>
    </xf>
    <xf numFmtId="180" fontId="18" fillId="0" borderId="93" xfId="1" applyNumberFormat="1" applyFont="1" applyBorder="1" applyAlignment="1">
      <alignment horizontal="center" vertical="center" shrinkToFit="1"/>
    </xf>
    <xf numFmtId="180" fontId="18" fillId="0" borderId="68" xfId="1" applyNumberFormat="1" applyFont="1" applyBorder="1" applyAlignment="1">
      <alignment horizontal="center" vertical="center" shrinkToFit="1"/>
    </xf>
    <xf numFmtId="180" fontId="18" fillId="0" borderId="3" xfId="0" applyNumberFormat="1" applyFont="1" applyBorder="1" applyAlignment="1">
      <alignment horizontal="center" vertical="center" shrinkToFit="1"/>
    </xf>
    <xf numFmtId="180" fontId="18" fillId="0" borderId="30" xfId="0" applyNumberFormat="1" applyFont="1" applyBorder="1" applyAlignment="1">
      <alignment horizontal="center" vertical="center" shrinkToFit="1"/>
    </xf>
    <xf numFmtId="180" fontId="18" fillId="0" borderId="65" xfId="0" applyNumberFormat="1" applyFont="1" applyBorder="1" applyAlignment="1">
      <alignment horizontal="center" vertical="center" shrinkToFit="1"/>
    </xf>
    <xf numFmtId="180" fontId="18" fillId="0" borderId="3" xfId="1" applyNumberFormat="1" applyFont="1" applyBorder="1" applyAlignment="1">
      <alignment horizontal="center" vertical="center" shrinkToFit="1"/>
    </xf>
    <xf numFmtId="180" fontId="18" fillId="0" borderId="65" xfId="2" applyNumberFormat="1" applyFont="1" applyBorder="1" applyAlignment="1">
      <alignment horizontal="center" vertical="center" shrinkToFit="1"/>
    </xf>
    <xf numFmtId="180" fontId="18" fillId="0" borderId="4" xfId="1" applyNumberFormat="1" applyFont="1" applyBorder="1" applyAlignment="1">
      <alignment horizontal="center" vertical="center" shrinkToFit="1"/>
    </xf>
    <xf numFmtId="180" fontId="18" fillId="0" borderId="64" xfId="0" applyNumberFormat="1" applyFont="1" applyBorder="1" applyAlignment="1">
      <alignment horizontal="center" vertical="center" shrinkToFit="1"/>
    </xf>
    <xf numFmtId="188" fontId="18" fillId="0" borderId="3" xfId="0" applyNumberFormat="1" applyFont="1" applyBorder="1" applyAlignment="1">
      <alignment horizontal="center" vertical="center" shrinkToFit="1"/>
    </xf>
    <xf numFmtId="188" fontId="18" fillId="0" borderId="30" xfId="0" applyNumberFormat="1" applyFont="1" applyBorder="1" applyAlignment="1">
      <alignment horizontal="center" vertical="center" shrinkToFit="1"/>
    </xf>
    <xf numFmtId="188" fontId="18" fillId="0" borderId="65" xfId="0" applyNumberFormat="1" applyFont="1" applyBorder="1" applyAlignment="1">
      <alignment horizontal="center" vertical="center" shrinkToFit="1"/>
    </xf>
    <xf numFmtId="188" fontId="18" fillId="0" borderId="64" xfId="0" applyNumberFormat="1" applyFont="1" applyBorder="1" applyAlignment="1">
      <alignment horizontal="center" vertical="center" shrinkToFit="1"/>
    </xf>
    <xf numFmtId="188" fontId="18" fillId="0" borderId="39" xfId="0" applyNumberFormat="1" applyFont="1" applyBorder="1" applyAlignment="1">
      <alignment horizontal="center" vertical="center" shrinkToFit="1"/>
    </xf>
    <xf numFmtId="188" fontId="18" fillId="0" borderId="38" xfId="0" applyNumberFormat="1" applyFont="1" applyBorder="1" applyAlignment="1">
      <alignment horizontal="center" vertical="center" shrinkToFit="1"/>
    </xf>
    <xf numFmtId="188" fontId="18" fillId="0" borderId="74" xfId="0" applyNumberFormat="1" applyFont="1" applyBorder="1" applyAlignment="1">
      <alignment horizontal="center" vertical="center" shrinkToFit="1"/>
    </xf>
    <xf numFmtId="188" fontId="18" fillId="0" borderId="39" xfId="1" applyNumberFormat="1" applyFont="1" applyBorder="1" applyAlignment="1">
      <alignment horizontal="center" vertical="center" shrinkToFit="1"/>
    </xf>
    <xf numFmtId="188" fontId="18" fillId="0" borderId="38" xfId="1" applyNumberFormat="1" applyFont="1" applyBorder="1" applyAlignment="1">
      <alignment horizontal="center" vertical="center" shrinkToFit="1"/>
    </xf>
    <xf numFmtId="188" fontId="18" fillId="0" borderId="74" xfId="1" applyNumberFormat="1" applyFont="1" applyBorder="1" applyAlignment="1">
      <alignment horizontal="center" vertical="center" shrinkToFit="1"/>
    </xf>
    <xf numFmtId="188" fontId="18" fillId="0" borderId="4" xfId="0" applyNumberFormat="1" applyFont="1" applyBorder="1" applyAlignment="1">
      <alignment horizontal="center" vertical="center" shrinkToFit="1"/>
    </xf>
    <xf numFmtId="188" fontId="18" fillId="0" borderId="73" xfId="0" applyNumberFormat="1" applyFont="1" applyBorder="1" applyAlignment="1">
      <alignment horizontal="center" vertical="center" shrinkToFit="1"/>
    </xf>
    <xf numFmtId="188" fontId="18" fillId="0" borderId="3" xfId="1" applyNumberFormat="1" applyFont="1" applyBorder="1" applyAlignment="1">
      <alignment horizontal="center" vertical="center" shrinkToFit="1"/>
    </xf>
    <xf numFmtId="188" fontId="18" fillId="0" borderId="30" xfId="1" applyNumberFormat="1" applyFont="1" applyBorder="1" applyAlignment="1">
      <alignment horizontal="center" vertical="center" shrinkToFit="1"/>
    </xf>
    <xf numFmtId="189" fontId="18" fillId="0" borderId="74" xfId="1" applyNumberFormat="1" applyFont="1" applyBorder="1" applyAlignment="1">
      <alignment horizontal="center" vertical="center" shrinkToFit="1"/>
    </xf>
    <xf numFmtId="189" fontId="18" fillId="0" borderId="39" xfId="1" applyNumberFormat="1" applyFont="1" applyBorder="1" applyAlignment="1">
      <alignment horizontal="center" vertical="center" shrinkToFit="1"/>
    </xf>
    <xf numFmtId="189" fontId="18" fillId="0" borderId="38" xfId="1" applyNumberFormat="1" applyFont="1" applyBorder="1" applyAlignment="1">
      <alignment horizontal="center" vertical="center" shrinkToFit="1"/>
    </xf>
    <xf numFmtId="189" fontId="18" fillId="0" borderId="70" xfId="0" applyNumberFormat="1" applyFont="1" applyBorder="1" applyAlignment="1">
      <alignment horizontal="center" vertical="center" shrinkToFit="1"/>
    </xf>
    <xf numFmtId="189" fontId="18" fillId="0" borderId="50" xfId="1" applyNumberFormat="1" applyFont="1" applyBorder="1" applyAlignment="1">
      <alignment horizontal="center" vertical="center" shrinkToFit="1"/>
    </xf>
    <xf numFmtId="189" fontId="18" fillId="0" borderId="1" xfId="1" applyNumberFormat="1" applyFont="1" applyBorder="1" applyAlignment="1">
      <alignment horizontal="center" vertical="center" shrinkToFit="1"/>
    </xf>
    <xf numFmtId="189" fontId="18" fillId="0" borderId="24" xfId="1" applyNumberFormat="1" applyFont="1" applyBorder="1" applyAlignment="1">
      <alignment horizontal="center" vertical="center" shrinkToFit="1"/>
    </xf>
    <xf numFmtId="189" fontId="18" fillId="0" borderId="50" xfId="0" applyNumberFormat="1" applyFont="1" applyBorder="1" applyAlignment="1">
      <alignment horizontal="center" vertical="center" shrinkToFit="1"/>
    </xf>
    <xf numFmtId="189" fontId="18" fillId="0" borderId="79" xfId="1" applyNumberFormat="1" applyFont="1" applyBorder="1" applyAlignment="1">
      <alignment horizontal="center" vertical="center" shrinkToFit="1"/>
    </xf>
    <xf numFmtId="189" fontId="18" fillId="0" borderId="78" xfId="1" applyNumberFormat="1" applyFont="1" applyBorder="1" applyAlignment="1">
      <alignment horizontal="center" vertical="center" shrinkToFit="1"/>
    </xf>
    <xf numFmtId="189" fontId="18" fillId="0" borderId="86" xfId="1" applyNumberFormat="1" applyFont="1" applyBorder="1" applyAlignment="1">
      <alignment horizontal="center" vertical="center" shrinkToFit="1"/>
    </xf>
    <xf numFmtId="189" fontId="18" fillId="0" borderId="81" xfId="1" applyNumberFormat="1" applyFont="1" applyBorder="1" applyAlignment="1">
      <alignment horizontal="center" vertical="center" shrinkToFit="1"/>
    </xf>
    <xf numFmtId="189" fontId="18" fillId="0" borderId="77" xfId="0" applyNumberFormat="1" applyFont="1" applyBorder="1" applyAlignment="1">
      <alignment horizontal="center" vertical="center" shrinkToFit="1"/>
    </xf>
    <xf numFmtId="180" fontId="18" fillId="0" borderId="67" xfId="2" applyNumberFormat="1" applyFont="1" applyBorder="1" applyAlignment="1">
      <alignment horizontal="center" vertical="center" shrinkToFit="1"/>
    </xf>
    <xf numFmtId="180" fontId="18" fillId="0" borderId="6" xfId="0" applyNumberFormat="1" applyFont="1" applyBorder="1" applyAlignment="1">
      <alignment horizontal="center" vertical="center" shrinkToFit="1"/>
    </xf>
    <xf numFmtId="190" fontId="18" fillId="0" borderId="24" xfId="1" applyNumberFormat="1" applyFont="1" applyBorder="1" applyAlignment="1">
      <alignment horizontal="center" vertical="center" shrinkToFit="1"/>
    </xf>
    <xf numFmtId="189" fontId="18" fillId="0" borderId="43" xfId="1" applyNumberFormat="1" applyFont="1" applyBorder="1" applyAlignment="1">
      <alignment horizontal="center" vertical="center" shrinkToFit="1"/>
    </xf>
    <xf numFmtId="190" fontId="18" fillId="0" borderId="70" xfId="1" applyNumberFormat="1" applyFont="1" applyBorder="1" applyAlignment="1">
      <alignment horizontal="center" vertical="center" shrinkToFit="1"/>
    </xf>
    <xf numFmtId="190" fontId="18" fillId="0" borderId="7" xfId="0" applyNumberFormat="1" applyFont="1" applyBorder="1" applyAlignment="1">
      <alignment horizontal="center" vertical="center" shrinkToFit="1"/>
    </xf>
    <xf numFmtId="190" fontId="18" fillId="0" borderId="52" xfId="0" applyNumberFormat="1" applyFont="1" applyBorder="1" applyAlignment="1">
      <alignment horizontal="center" vertical="center" shrinkToFit="1"/>
    </xf>
    <xf numFmtId="188" fontId="18" fillId="0" borderId="53" xfId="0" applyNumberFormat="1" applyFont="1" applyFill="1" applyBorder="1" applyAlignment="1">
      <alignment horizontal="center" vertical="center" shrinkToFit="1"/>
    </xf>
    <xf numFmtId="188" fontId="18" fillId="0" borderId="28" xfId="1" applyNumberFormat="1" applyFont="1" applyBorder="1" applyAlignment="1">
      <alignment horizontal="center" vertical="center" shrinkToFit="1"/>
    </xf>
    <xf numFmtId="188" fontId="18" fillId="0" borderId="55" xfId="1" applyNumberFormat="1" applyFont="1" applyFill="1" applyBorder="1" applyAlignment="1">
      <alignment horizontal="center" vertical="center" shrinkToFit="1"/>
    </xf>
    <xf numFmtId="189" fontId="18" fillId="0" borderId="5" xfId="1" applyNumberFormat="1" applyFont="1" applyFill="1" applyBorder="1" applyAlignment="1">
      <alignment horizontal="center" vertical="center" shrinkToFit="1"/>
    </xf>
    <xf numFmtId="189" fontId="18" fillId="0" borderId="20" xfId="1" applyNumberFormat="1" applyFont="1" applyBorder="1" applyAlignment="1">
      <alignment horizontal="center" vertical="center" shrinkToFit="1"/>
    </xf>
    <xf numFmtId="189" fontId="18" fillId="0" borderId="67" xfId="1" applyNumberFormat="1" applyFont="1" applyFill="1" applyBorder="1" applyAlignment="1">
      <alignment horizontal="center" vertical="center" shrinkToFit="1"/>
    </xf>
    <xf numFmtId="180" fontId="18" fillId="0" borderId="73" xfId="0" applyNumberFormat="1" applyFont="1" applyBorder="1" applyAlignment="1">
      <alignment horizontal="center" vertical="center" shrinkToFit="1"/>
    </xf>
    <xf numFmtId="180" fontId="18" fillId="0" borderId="76" xfId="1" applyNumberFormat="1" applyFont="1" applyBorder="1" applyAlignment="1">
      <alignment horizontal="center" vertical="center" shrinkToFit="1"/>
    </xf>
    <xf numFmtId="180" fontId="18" fillId="0" borderId="40" xfId="1" applyNumberFormat="1" applyFont="1" applyBorder="1" applyAlignment="1">
      <alignment horizontal="center" vertical="center" shrinkToFit="1"/>
    </xf>
    <xf numFmtId="188" fontId="18" fillId="0" borderId="73" xfId="1" applyNumberFormat="1" applyFont="1" applyBorder="1" applyAlignment="1">
      <alignment horizontal="center" vertical="center" shrinkToFit="1"/>
    </xf>
    <xf numFmtId="188" fontId="18" fillId="0" borderId="54" xfId="1" applyNumberFormat="1" applyFont="1" applyBorder="1" applyAlignment="1">
      <alignment horizontal="center" vertical="center" shrinkToFit="1"/>
    </xf>
    <xf numFmtId="188" fontId="18" fillId="0" borderId="64" xfId="1" applyNumberFormat="1" applyFont="1" applyBorder="1" applyAlignment="1">
      <alignment horizontal="center" vertical="center" shrinkToFit="1"/>
    </xf>
    <xf numFmtId="189" fontId="18" fillId="0" borderId="73" xfId="1" applyNumberFormat="1" applyFont="1" applyBorder="1" applyAlignment="1">
      <alignment horizontal="center" vertical="center" shrinkToFit="1"/>
    </xf>
    <xf numFmtId="189" fontId="18" fillId="0" borderId="51" xfId="1" applyNumberFormat="1" applyFont="1" applyBorder="1" applyAlignment="1">
      <alignment horizontal="center" vertical="center" shrinkToFit="1"/>
    </xf>
    <xf numFmtId="189" fontId="18" fillId="0" borderId="65" xfId="1" applyNumberFormat="1" applyFont="1" applyBorder="1" applyAlignment="1">
      <alignment horizontal="center" vertical="center" shrinkToFit="1"/>
    </xf>
    <xf numFmtId="189" fontId="18" fillId="0" borderId="3" xfId="1" applyNumberFormat="1" applyFont="1" applyBorder="1" applyAlignment="1">
      <alignment horizontal="center" vertical="center" shrinkToFit="1"/>
    </xf>
    <xf numFmtId="189" fontId="18" fillId="0" borderId="64" xfId="1" applyNumberFormat="1" applyFont="1" applyBorder="1" applyAlignment="1">
      <alignment horizontal="center" vertical="center" shrinkToFit="1"/>
    </xf>
    <xf numFmtId="189" fontId="18" fillId="0" borderId="3" xfId="1" applyNumberFormat="1" applyFont="1" applyFill="1" applyBorder="1" applyAlignment="1">
      <alignment horizontal="center" vertical="center" shrinkToFit="1"/>
    </xf>
    <xf numFmtId="189" fontId="18" fillId="0" borderId="4" xfId="1" applyNumberFormat="1" applyFont="1" applyBorder="1" applyAlignment="1">
      <alignment horizontal="center" vertical="center" shrinkToFit="1"/>
    </xf>
    <xf numFmtId="189" fontId="18" fillId="0" borderId="64" xfId="0" applyNumberFormat="1" applyFont="1" applyBorder="1" applyAlignment="1">
      <alignment horizontal="center" vertical="center" shrinkToFit="1"/>
    </xf>
    <xf numFmtId="180" fontId="18" fillId="0" borderId="67" xfId="1" applyNumberFormat="1" applyFont="1" applyBorder="1" applyAlignment="1">
      <alignment horizontal="center" vertical="center" shrinkToFit="1"/>
    </xf>
    <xf numFmtId="188" fontId="18" fillId="0" borderId="76" xfId="1" applyNumberFormat="1" applyFont="1" applyBorder="1" applyAlignment="1">
      <alignment horizontal="center" vertical="center" shrinkToFit="1"/>
    </xf>
    <xf numFmtId="188" fontId="18" fillId="0" borderId="83" xfId="1" applyNumberFormat="1" applyFont="1" applyBorder="1" applyAlignment="1">
      <alignment horizontal="center" vertical="center" shrinkToFit="1"/>
    </xf>
    <xf numFmtId="189" fontId="18" fillId="0" borderId="83" xfId="1" applyNumberFormat="1" applyFont="1" applyBorder="1" applyAlignment="1">
      <alignment horizontal="center" vertical="center" shrinkToFit="1"/>
    </xf>
    <xf numFmtId="190" fontId="18" fillId="0" borderId="68" xfId="0" applyNumberFormat="1" applyFont="1" applyBorder="1" applyAlignment="1">
      <alignment horizontal="center" vertical="center" shrinkToFit="1"/>
    </xf>
    <xf numFmtId="190" fontId="18" fillId="0" borderId="68" xfId="1" applyNumberFormat="1" applyFont="1" applyBorder="1" applyAlignment="1">
      <alignment horizontal="center" vertical="center" shrinkToFit="1"/>
    </xf>
    <xf numFmtId="190" fontId="18" fillId="2" borderId="68" xfId="1" applyNumberFormat="1" applyFont="1" applyFill="1" applyBorder="1" applyAlignment="1">
      <alignment horizontal="center" vertical="center" shrinkToFit="1"/>
    </xf>
    <xf numFmtId="190" fontId="18" fillId="0" borderId="68" xfId="1" applyNumberFormat="1" applyFont="1" applyFill="1" applyBorder="1" applyAlignment="1">
      <alignment horizontal="center" vertical="center" shrinkToFit="1"/>
    </xf>
    <xf numFmtId="190" fontId="18" fillId="0" borderId="89" xfId="0" applyNumberFormat="1" applyFont="1" applyBorder="1" applyAlignment="1">
      <alignment horizontal="center" vertical="center" shrinkToFit="1"/>
    </xf>
    <xf numFmtId="188" fontId="18" fillId="2" borderId="2" xfId="0" applyNumberFormat="1" applyFont="1" applyFill="1" applyBorder="1" applyAlignment="1">
      <alignment horizontal="center" vertical="center" shrinkToFit="1"/>
    </xf>
    <xf numFmtId="188" fontId="18" fillId="2" borderId="10" xfId="0" applyNumberFormat="1" applyFont="1" applyFill="1" applyBorder="1" applyAlignment="1">
      <alignment horizontal="center" vertical="center" shrinkToFit="1"/>
    </xf>
    <xf numFmtId="188" fontId="18" fillId="2" borderId="7" xfId="0" applyNumberFormat="1" applyFont="1" applyFill="1" applyBorder="1" applyAlignment="1">
      <alignment horizontal="center" vertical="center" shrinkToFit="1"/>
    </xf>
    <xf numFmtId="189" fontId="18" fillId="2" borderId="10" xfId="1" applyNumberFormat="1" applyFont="1" applyFill="1" applyBorder="1" applyAlignment="1">
      <alignment horizontal="center" vertical="center" shrinkToFit="1"/>
    </xf>
    <xf numFmtId="189" fontId="18" fillId="0" borderId="76" xfId="0" applyNumberFormat="1" applyFont="1" applyBorder="1" applyAlignment="1">
      <alignment horizontal="center" vertical="center" shrinkToFit="1"/>
    </xf>
    <xf numFmtId="189" fontId="18" fillId="0" borderId="75" xfId="0" applyNumberFormat="1" applyFont="1" applyBorder="1" applyAlignment="1">
      <alignment horizontal="center" vertical="center" shrinkToFit="1"/>
    </xf>
    <xf numFmtId="189" fontId="18" fillId="0" borderId="100" xfId="0" applyNumberFormat="1" applyFont="1" applyBorder="1" applyAlignment="1">
      <alignment horizontal="center" vertical="center" shrinkToFit="1"/>
    </xf>
    <xf numFmtId="189" fontId="18" fillId="0" borderId="75" xfId="1" applyNumberFormat="1" applyFont="1" applyBorder="1" applyAlignment="1">
      <alignment horizontal="center" vertical="center" shrinkToFit="1"/>
    </xf>
    <xf numFmtId="189" fontId="18" fillId="0" borderId="75" xfId="0" applyNumberFormat="1" applyFont="1" applyFill="1" applyBorder="1" applyAlignment="1">
      <alignment horizontal="center" vertical="center" shrinkToFit="1"/>
    </xf>
    <xf numFmtId="189" fontId="18" fillId="0" borderId="19" xfId="0" applyNumberFormat="1" applyFont="1" applyBorder="1" applyAlignment="1">
      <alignment horizontal="center" vertical="center" shrinkToFit="1"/>
    </xf>
    <xf numFmtId="189" fontId="18" fillId="0" borderId="57" xfId="0" applyNumberFormat="1" applyFont="1" applyBorder="1" applyAlignment="1">
      <alignment horizontal="center" vertical="center" shrinkToFit="1"/>
    </xf>
    <xf numFmtId="190" fontId="18" fillId="0" borderId="49" xfId="0" applyNumberFormat="1" applyFont="1" applyBorder="1" applyAlignment="1">
      <alignment horizontal="center" vertical="center" shrinkToFit="1"/>
    </xf>
    <xf numFmtId="188" fontId="18" fillId="0" borderId="49" xfId="0" applyNumberFormat="1" applyFont="1" applyBorder="1" applyAlignment="1">
      <alignment horizontal="center" vertical="center" shrinkToFit="1"/>
    </xf>
    <xf numFmtId="188" fontId="18" fillId="0" borderId="102" xfId="0" applyNumberFormat="1" applyFont="1" applyBorder="1" applyAlignment="1">
      <alignment horizontal="center" vertical="center" shrinkToFit="1"/>
    </xf>
    <xf numFmtId="188" fontId="18" fillId="0" borderId="101" xfId="0" applyNumberFormat="1" applyFont="1" applyBorder="1" applyAlignment="1">
      <alignment horizontal="center" vertical="center" shrinkToFit="1"/>
    </xf>
    <xf numFmtId="189" fontId="18" fillId="0" borderId="102" xfId="0" applyNumberFormat="1" applyFont="1" applyBorder="1" applyAlignment="1">
      <alignment horizontal="center" vertical="center" shrinkToFit="1"/>
    </xf>
    <xf numFmtId="189" fontId="18" fillId="0" borderId="100" xfId="1" applyNumberFormat="1" applyFont="1" applyBorder="1" applyAlignment="1">
      <alignment horizontal="center" vertical="center" shrinkToFit="1"/>
    </xf>
    <xf numFmtId="189" fontId="18" fillId="0" borderId="0" xfId="0" applyNumberFormat="1" applyFont="1" applyBorder="1" applyAlignment="1">
      <alignment horizontal="center" vertical="center" shrinkToFit="1"/>
    </xf>
    <xf numFmtId="189" fontId="18" fillId="0" borderId="57" xfId="1" applyNumberFormat="1" applyFont="1" applyBorder="1" applyAlignment="1">
      <alignment horizontal="center" vertical="center" shrinkToFit="1"/>
    </xf>
    <xf numFmtId="188" fontId="18" fillId="0" borderId="15" xfId="1" applyNumberFormat="1" applyFont="1" applyBorder="1" applyAlignment="1">
      <alignment horizontal="center" vertical="center" shrinkToFit="1"/>
    </xf>
    <xf numFmtId="188" fontId="18" fillId="0" borderId="55" xfId="1" applyNumberFormat="1" applyFont="1" applyBorder="1" applyAlignment="1">
      <alignment horizontal="center" vertical="center" shrinkToFit="1"/>
    </xf>
    <xf numFmtId="188" fontId="18" fillId="0" borderId="17" xfId="1" applyNumberFormat="1" applyFont="1" applyBorder="1" applyAlignment="1">
      <alignment horizontal="center" vertical="center" shrinkToFit="1"/>
    </xf>
    <xf numFmtId="189" fontId="18" fillId="0" borderId="17" xfId="0" applyNumberFormat="1" applyFont="1" applyBorder="1" applyAlignment="1">
      <alignment horizontal="center" vertical="center" shrinkToFit="1"/>
    </xf>
    <xf numFmtId="189" fontId="18" fillId="0" borderId="13" xfId="0" applyNumberFormat="1" applyFont="1" applyBorder="1" applyAlignment="1">
      <alignment horizontal="center" vertical="center" shrinkToFit="1"/>
    </xf>
    <xf numFmtId="190" fontId="18" fillId="0" borderId="97" xfId="1" applyNumberFormat="1" applyFont="1" applyBorder="1" applyAlignment="1">
      <alignment horizontal="center" vertical="center" shrinkToFit="1"/>
    </xf>
    <xf numFmtId="189" fontId="18" fillId="0" borderId="19" xfId="1" applyNumberFormat="1" applyFont="1" applyBorder="1" applyAlignment="1">
      <alignment horizontal="center" vertical="center" shrinkToFit="1"/>
    </xf>
    <xf numFmtId="188" fontId="18" fillId="0" borderId="102" xfId="1" applyNumberFormat="1" applyFont="1" applyBorder="1" applyAlignment="1">
      <alignment horizontal="center" vertical="center" shrinkToFit="1"/>
    </xf>
    <xf numFmtId="188" fontId="18" fillId="0" borderId="103" xfId="0" applyNumberFormat="1" applyFont="1" applyBorder="1" applyAlignment="1">
      <alignment horizontal="center" vertical="center" shrinkToFit="1"/>
    </xf>
    <xf numFmtId="189" fontId="18" fillId="0" borderId="56" xfId="0" applyNumberFormat="1" applyFont="1" applyBorder="1" applyAlignment="1">
      <alignment horizontal="center" vertical="center" shrinkToFit="1"/>
    </xf>
    <xf numFmtId="188" fontId="18" fillId="0" borderId="78" xfId="0" applyNumberFormat="1" applyFont="1" applyBorder="1" applyAlignment="1">
      <alignment horizontal="center" vertical="center" shrinkToFit="1"/>
    </xf>
    <xf numFmtId="188" fontId="18" fillId="0" borderId="77" xfId="0" applyNumberFormat="1" applyFont="1" applyBorder="1" applyAlignment="1">
      <alignment horizontal="center" vertical="center" shrinkToFit="1"/>
    </xf>
    <xf numFmtId="188" fontId="18" fillId="0" borderId="79" xfId="0" applyNumberFormat="1" applyFont="1" applyBorder="1" applyAlignment="1">
      <alignment horizontal="center" vertical="center" shrinkToFit="1"/>
    </xf>
    <xf numFmtId="188" fontId="18" fillId="0" borderId="78" xfId="0" applyNumberFormat="1" applyFont="1" applyFill="1" applyBorder="1" applyAlignment="1">
      <alignment horizontal="center" vertical="center" shrinkToFit="1"/>
    </xf>
    <xf numFmtId="188" fontId="18" fillId="0" borderId="81" xfId="0" applyNumberFormat="1" applyFont="1" applyBorder="1" applyAlignment="1">
      <alignment horizontal="center" vertical="center" shrinkToFit="1"/>
    </xf>
    <xf numFmtId="189" fontId="18" fillId="0" borderId="77" xfId="1" applyNumberFormat="1" applyFont="1" applyBorder="1" applyAlignment="1">
      <alignment horizontal="center" vertical="center" shrinkToFit="1"/>
    </xf>
    <xf numFmtId="180" fontId="18" fillId="0" borderId="6" xfId="1" applyNumberFormat="1" applyFont="1" applyBorder="1" applyAlignment="1">
      <alignment horizontal="center" vertical="center" shrinkToFit="1"/>
    </xf>
    <xf numFmtId="188" fontId="18" fillId="0" borderId="76" xfId="0" applyNumberFormat="1" applyFont="1" applyBorder="1" applyAlignment="1">
      <alignment horizontal="center" vertical="center" shrinkToFit="1"/>
    </xf>
    <xf numFmtId="189" fontId="18" fillId="0" borderId="71" xfId="1" applyNumberFormat="1" applyFont="1" applyBorder="1" applyAlignment="1">
      <alignment horizontal="center" vertical="center" shrinkToFit="1"/>
    </xf>
    <xf numFmtId="188" fontId="18" fillId="0" borderId="40" xfId="0" applyNumberFormat="1" applyFont="1" applyBorder="1" applyAlignment="1">
      <alignment horizontal="center" vertical="center" shrinkToFit="1"/>
    </xf>
    <xf numFmtId="189" fontId="18" fillId="0" borderId="35" xfId="0" applyNumberFormat="1" applyFont="1" applyBorder="1" applyAlignment="1">
      <alignment horizontal="center" vertical="center" shrinkToFit="1"/>
    </xf>
    <xf numFmtId="189" fontId="18" fillId="0" borderId="34" xfId="0" applyNumberFormat="1" applyFont="1" applyBorder="1" applyAlignment="1">
      <alignment horizontal="center" vertical="center" shrinkToFit="1"/>
    </xf>
    <xf numFmtId="189" fontId="18" fillId="0" borderId="83" xfId="0" applyNumberFormat="1" applyFont="1" applyBorder="1" applyAlignment="1">
      <alignment horizontal="center" vertical="center" shrinkToFit="1"/>
    </xf>
    <xf numFmtId="189" fontId="18" fillId="0" borderId="36" xfId="0" applyNumberFormat="1" applyFont="1" applyBorder="1" applyAlignment="1">
      <alignment horizontal="center" vertical="center" shrinkToFit="1"/>
    </xf>
    <xf numFmtId="189" fontId="18" fillId="0" borderId="35" xfId="0" applyNumberFormat="1" applyFont="1" applyFill="1" applyBorder="1" applyAlignment="1">
      <alignment horizontal="center" vertical="center" shrinkToFit="1"/>
    </xf>
    <xf numFmtId="189" fontId="18" fillId="0" borderId="82" xfId="0" applyNumberFormat="1" applyFont="1" applyBorder="1" applyAlignment="1">
      <alignment horizontal="center" vertical="center" shrinkToFit="1"/>
    </xf>
    <xf numFmtId="188" fontId="18" fillId="0" borderId="9" xfId="2" applyNumberFormat="1" applyFont="1" applyFill="1" applyBorder="1" applyAlignment="1">
      <alignment horizontal="center" vertical="center"/>
    </xf>
    <xf numFmtId="188" fontId="18" fillId="0" borderId="9" xfId="1" applyNumberFormat="1" applyFont="1" applyFill="1" applyBorder="1" applyAlignment="1">
      <alignment horizontal="center" vertical="center"/>
    </xf>
    <xf numFmtId="188" fontId="18" fillId="0" borderId="55" xfId="1" applyNumberFormat="1" applyFont="1" applyFill="1" applyBorder="1" applyAlignment="1">
      <alignment horizontal="center" vertical="center"/>
    </xf>
    <xf numFmtId="188" fontId="18" fillId="0" borderId="69" xfId="2" applyNumberFormat="1" applyFont="1" applyFill="1" applyBorder="1" applyAlignment="1">
      <alignment horizontal="center" vertical="center"/>
    </xf>
    <xf numFmtId="188" fontId="18" fillId="0" borderId="102" xfId="2" applyNumberFormat="1" applyFont="1" applyFill="1" applyBorder="1" applyAlignment="1">
      <alignment horizontal="center" vertical="center"/>
    </xf>
    <xf numFmtId="188" fontId="18" fillId="0" borderId="104" xfId="1" applyNumberFormat="1" applyFont="1" applyFill="1" applyBorder="1" applyAlignment="1">
      <alignment horizontal="center" vertical="center" shrinkToFit="1"/>
    </xf>
    <xf numFmtId="188" fontId="18" fillId="0" borderId="11" xfId="2" applyNumberFormat="1" applyFont="1" applyFill="1" applyBorder="1" applyAlignment="1">
      <alignment horizontal="center" vertical="center"/>
    </xf>
    <xf numFmtId="188" fontId="18" fillId="0" borderId="52" xfId="1" applyNumberFormat="1" applyFont="1" applyFill="1" applyBorder="1" applyAlignment="1">
      <alignment horizontal="center" vertical="center"/>
    </xf>
    <xf numFmtId="188" fontId="18" fillId="0" borderId="70" xfId="2" applyNumberFormat="1" applyFont="1" applyFill="1" applyBorder="1" applyAlignment="1">
      <alignment horizontal="center" vertical="center"/>
    </xf>
    <xf numFmtId="188" fontId="18" fillId="0" borderId="101" xfId="1" applyNumberFormat="1" applyFont="1" applyFill="1" applyBorder="1" applyAlignment="1">
      <alignment horizontal="center" vertical="center"/>
    </xf>
    <xf numFmtId="188" fontId="18" fillId="0" borderId="106" xfId="1" applyNumberFormat="1" applyFont="1" applyFill="1" applyBorder="1" applyAlignment="1">
      <alignment horizontal="center" vertical="center" shrinkToFit="1"/>
    </xf>
    <xf numFmtId="188" fontId="18" fillId="0" borderId="1" xfId="2" applyNumberFormat="1" applyFont="1" applyFill="1" applyBorder="1" applyAlignment="1">
      <alignment horizontal="center" vertical="center"/>
    </xf>
    <xf numFmtId="188" fontId="18" fillId="0" borderId="1" xfId="1" applyNumberFormat="1" applyFont="1" applyFill="1" applyBorder="1" applyAlignment="1">
      <alignment horizontal="center" vertical="center"/>
    </xf>
    <xf numFmtId="188" fontId="18" fillId="0" borderId="51" xfId="2" applyNumberFormat="1" applyFont="1" applyFill="1" applyBorder="1" applyAlignment="1">
      <alignment horizontal="center" vertical="center"/>
    </xf>
    <xf numFmtId="188" fontId="18" fillId="0" borderId="50" xfId="2" applyNumberFormat="1" applyFont="1" applyFill="1" applyBorder="1" applyAlignment="1">
      <alignment horizontal="center" vertical="center"/>
    </xf>
    <xf numFmtId="188" fontId="18" fillId="0" borderId="49" xfId="2" applyNumberFormat="1" applyFont="1" applyFill="1" applyBorder="1" applyAlignment="1">
      <alignment horizontal="center" vertical="center"/>
    </xf>
    <xf numFmtId="188" fontId="18" fillId="0" borderId="85" xfId="1" applyNumberFormat="1" applyFont="1" applyFill="1" applyBorder="1" applyAlignment="1">
      <alignment horizontal="center" vertical="center" shrinkToFit="1"/>
    </xf>
    <xf numFmtId="188" fontId="18" fillId="0" borderId="8" xfId="1" applyNumberFormat="1" applyFont="1" applyFill="1" applyBorder="1" applyAlignment="1">
      <alignment horizontal="center" vertical="center"/>
    </xf>
    <xf numFmtId="188" fontId="18" fillId="0" borderId="54" xfId="1" applyNumberFormat="1" applyFont="1" applyFill="1" applyBorder="1" applyAlignment="1">
      <alignment horizontal="center" vertical="center"/>
    </xf>
    <xf numFmtId="188" fontId="18" fillId="0" borderId="53" xfId="2" applyNumberFormat="1" applyFont="1" applyFill="1" applyBorder="1" applyAlignment="1">
      <alignment horizontal="center" vertical="center"/>
    </xf>
    <xf numFmtId="188" fontId="18" fillId="0" borderId="8" xfId="2" applyNumberFormat="1" applyFont="1" applyFill="1" applyBorder="1" applyAlignment="1">
      <alignment horizontal="center" vertical="center"/>
    </xf>
    <xf numFmtId="188" fontId="18" fillId="0" borderId="103" xfId="2" applyNumberFormat="1" applyFont="1" applyFill="1" applyBorder="1" applyAlignment="1">
      <alignment horizontal="center" vertical="center"/>
    </xf>
    <xf numFmtId="188" fontId="18" fillId="0" borderId="107" xfId="1" applyNumberFormat="1" applyFont="1" applyFill="1" applyBorder="1" applyAlignment="1">
      <alignment horizontal="center" vertical="center" shrinkToFit="1"/>
    </xf>
    <xf numFmtId="188" fontId="18" fillId="0" borderId="26" xfId="0" applyNumberFormat="1" applyFont="1" applyFill="1" applyBorder="1" applyAlignment="1">
      <alignment horizontal="center" vertical="center" shrinkToFit="1"/>
    </xf>
    <xf numFmtId="189" fontId="18" fillId="0" borderId="9" xfId="1" applyNumberFormat="1" applyFont="1" applyFill="1" applyBorder="1" applyAlignment="1">
      <alignment horizontal="center" vertical="center"/>
    </xf>
    <xf numFmtId="189" fontId="18" fillId="0" borderId="55" xfId="1" applyNumberFormat="1" applyFont="1" applyFill="1" applyBorder="1" applyAlignment="1">
      <alignment horizontal="center" vertical="center"/>
    </xf>
    <xf numFmtId="189" fontId="18" fillId="0" borderId="69" xfId="1" applyNumberFormat="1" applyFont="1" applyFill="1" applyBorder="1" applyAlignment="1">
      <alignment horizontal="center" vertical="center"/>
    </xf>
    <xf numFmtId="189" fontId="18" fillId="0" borderId="102" xfId="1" applyNumberFormat="1" applyFont="1" applyFill="1" applyBorder="1" applyAlignment="1">
      <alignment horizontal="center" vertical="center"/>
    </xf>
    <xf numFmtId="189" fontId="18" fillId="0" borderId="104" xfId="1" applyNumberFormat="1" applyFont="1" applyFill="1" applyBorder="1" applyAlignment="1">
      <alignment horizontal="center" vertical="center" shrinkToFit="1"/>
    </xf>
    <xf numFmtId="189" fontId="18" fillId="0" borderId="28" xfId="0" applyNumberFormat="1" applyFont="1" applyFill="1" applyBorder="1" applyAlignment="1">
      <alignment horizontal="center" vertical="center" shrinkToFit="1"/>
    </xf>
    <xf numFmtId="189" fontId="18" fillId="0" borderId="35" xfId="1" applyNumberFormat="1" applyFont="1" applyFill="1" applyBorder="1" applyAlignment="1">
      <alignment horizontal="center" vertical="center"/>
    </xf>
    <xf numFmtId="189" fontId="18" fillId="0" borderId="82" xfId="1" applyNumberFormat="1" applyFont="1" applyFill="1" applyBorder="1" applyAlignment="1">
      <alignment horizontal="center" vertical="center"/>
    </xf>
    <xf numFmtId="189" fontId="18" fillId="0" borderId="83" xfId="1" applyNumberFormat="1" applyFont="1" applyFill="1" applyBorder="1" applyAlignment="1">
      <alignment horizontal="center" vertical="center"/>
    </xf>
    <xf numFmtId="189" fontId="18" fillId="0" borderId="114" xfId="1" applyNumberFormat="1" applyFont="1" applyFill="1" applyBorder="1" applyAlignment="1">
      <alignment horizontal="center" vertical="center"/>
    </xf>
    <xf numFmtId="189" fontId="18" fillId="0" borderId="108" xfId="1" applyNumberFormat="1" applyFont="1" applyFill="1" applyBorder="1" applyAlignment="1">
      <alignment horizontal="center" vertical="center" shrinkToFit="1"/>
    </xf>
    <xf numFmtId="189" fontId="18" fillId="0" borderId="34" xfId="0" applyNumberFormat="1" applyFont="1" applyFill="1" applyBorder="1" applyAlignment="1">
      <alignment horizontal="center" vertical="center" shrinkToFit="1"/>
    </xf>
    <xf numFmtId="180" fontId="18" fillId="0" borderId="1" xfId="1" applyNumberFormat="1" applyFont="1" applyFill="1" applyBorder="1" applyAlignment="1">
      <alignment horizontal="center" vertical="center"/>
    </xf>
    <xf numFmtId="180" fontId="18" fillId="0" borderId="51" xfId="1" applyNumberFormat="1" applyFont="1" applyFill="1" applyBorder="1" applyAlignment="1">
      <alignment horizontal="center" vertical="center"/>
    </xf>
    <xf numFmtId="180" fontId="18" fillId="0" borderId="50" xfId="1" applyNumberFormat="1" applyFont="1" applyFill="1" applyBorder="1" applyAlignment="1">
      <alignment horizontal="center" vertical="center"/>
    </xf>
    <xf numFmtId="180" fontId="18" fillId="0" borderId="49" xfId="1" applyNumberFormat="1" applyFont="1" applyFill="1" applyBorder="1" applyAlignment="1">
      <alignment horizontal="center" vertical="center"/>
    </xf>
    <xf numFmtId="188" fontId="18" fillId="0" borderId="53" xfId="1" applyNumberFormat="1" applyFont="1" applyFill="1" applyBorder="1" applyAlignment="1">
      <alignment horizontal="center" vertical="center"/>
    </xf>
    <xf numFmtId="188" fontId="18" fillId="0" borderId="103" xfId="1" applyNumberFormat="1" applyFont="1" applyFill="1" applyBorder="1" applyAlignment="1">
      <alignment horizontal="center" vertical="center"/>
    </xf>
    <xf numFmtId="188" fontId="18" fillId="0" borderId="107" xfId="1" applyNumberFormat="1" applyFont="1" applyBorder="1" applyAlignment="1">
      <alignment horizontal="center" vertical="center" shrinkToFit="1"/>
    </xf>
    <xf numFmtId="188" fontId="18" fillId="0" borderId="69" xfId="1" applyNumberFormat="1" applyFont="1" applyFill="1" applyBorder="1" applyAlignment="1">
      <alignment horizontal="center" vertical="center"/>
    </xf>
    <xf numFmtId="188" fontId="18" fillId="0" borderId="102" xfId="1" applyNumberFormat="1" applyFont="1" applyFill="1" applyBorder="1" applyAlignment="1">
      <alignment horizontal="center" vertical="center"/>
    </xf>
    <xf numFmtId="188" fontId="18" fillId="0" borderId="101" xfId="2" applyNumberFormat="1" applyFont="1" applyFill="1" applyBorder="1" applyAlignment="1">
      <alignment horizontal="center" vertical="center"/>
    </xf>
    <xf numFmtId="188" fontId="18" fillId="0" borderId="51" xfId="1" applyNumberFormat="1" applyFont="1" applyFill="1" applyBorder="1" applyAlignment="1">
      <alignment horizontal="center" vertical="center"/>
    </xf>
    <xf numFmtId="188" fontId="18" fillId="0" borderId="50" xfId="1" applyNumberFormat="1" applyFont="1" applyFill="1" applyBorder="1" applyAlignment="1">
      <alignment horizontal="center" vertical="center"/>
    </xf>
    <xf numFmtId="188" fontId="18" fillId="0" borderId="49" xfId="1" applyNumberFormat="1" applyFont="1" applyFill="1" applyBorder="1" applyAlignment="1">
      <alignment horizontal="center" vertical="center"/>
    </xf>
    <xf numFmtId="188" fontId="18" fillId="0" borderId="85" xfId="0" applyNumberFormat="1" applyFont="1" applyFill="1" applyBorder="1" applyAlignment="1">
      <alignment horizontal="center" vertical="center" shrinkToFit="1"/>
    </xf>
    <xf numFmtId="189" fontId="18" fillId="0" borderId="5" xfId="1" applyNumberFormat="1" applyFont="1" applyFill="1" applyBorder="1" applyAlignment="1">
      <alignment horizontal="center" vertical="center"/>
    </xf>
    <xf numFmtId="189" fontId="18" fillId="0" borderId="66" xfId="1" applyNumberFormat="1" applyFont="1" applyFill="1" applyBorder="1" applyAlignment="1">
      <alignment horizontal="center" vertical="center"/>
    </xf>
    <xf numFmtId="189" fontId="18" fillId="0" borderId="67" xfId="1" applyNumberFormat="1" applyFont="1" applyFill="1" applyBorder="1" applyAlignment="1">
      <alignment horizontal="center" vertical="center"/>
    </xf>
    <xf numFmtId="189" fontId="18" fillId="0" borderId="56" xfId="1" applyNumberFormat="1" applyFont="1" applyFill="1" applyBorder="1" applyAlignment="1">
      <alignment horizontal="center" vertical="center"/>
    </xf>
    <xf numFmtId="189" fontId="18" fillId="0" borderId="105" xfId="1" applyNumberFormat="1" applyFont="1" applyFill="1" applyBorder="1" applyAlignment="1">
      <alignment horizontal="center" vertical="center" shrinkToFit="1"/>
    </xf>
    <xf numFmtId="189" fontId="18" fillId="0" borderId="20" xfId="0" applyNumberFormat="1" applyFont="1" applyFill="1" applyBorder="1" applyAlignment="1">
      <alignment horizontal="center" vertical="center" shrinkToFit="1"/>
    </xf>
    <xf numFmtId="180" fontId="18" fillId="0" borderId="5" xfId="1" applyNumberFormat="1" applyFont="1" applyBorder="1" applyAlignment="1">
      <alignment horizontal="center" vertical="center"/>
    </xf>
    <xf numFmtId="180" fontId="18" fillId="0" borderId="66" xfId="1" applyNumberFormat="1" applyFont="1" applyBorder="1" applyAlignment="1">
      <alignment horizontal="center" vertical="center"/>
    </xf>
    <xf numFmtId="180" fontId="18" fillId="0" borderId="67" xfId="1" applyNumberFormat="1" applyFont="1" applyBorder="1" applyAlignment="1">
      <alignment horizontal="center" vertical="center"/>
    </xf>
    <xf numFmtId="180" fontId="18" fillId="0" borderId="5" xfId="1" applyNumberFormat="1" applyFont="1" applyFill="1" applyBorder="1" applyAlignment="1">
      <alignment horizontal="center" vertical="center"/>
    </xf>
    <xf numFmtId="180" fontId="18" fillId="0" borderId="6" xfId="2" applyNumberFormat="1" applyFont="1" applyBorder="1" applyAlignment="1">
      <alignment horizontal="center" vertical="center" shrinkToFit="1"/>
    </xf>
    <xf numFmtId="180" fontId="18" fillId="0" borderId="66" xfId="2" applyNumberFormat="1" applyFont="1" applyBorder="1" applyAlignment="1">
      <alignment horizontal="center" vertical="center" shrinkToFit="1"/>
    </xf>
    <xf numFmtId="180" fontId="18" fillId="0" borderId="61" xfId="1" applyNumberFormat="1" applyFont="1" applyBorder="1" applyAlignment="1">
      <alignment horizontal="center" vertical="center"/>
    </xf>
    <xf numFmtId="180" fontId="18" fillId="0" borderId="62" xfId="1" applyNumberFormat="1" applyFont="1" applyBorder="1" applyAlignment="1">
      <alignment horizontal="center" vertical="center"/>
    </xf>
    <xf numFmtId="180" fontId="18" fillId="0" borderId="63" xfId="1" applyNumberFormat="1" applyFont="1" applyBorder="1" applyAlignment="1">
      <alignment horizontal="center" vertical="center"/>
    </xf>
    <xf numFmtId="180" fontId="18" fillId="0" borderId="62" xfId="1" applyNumberFormat="1" applyFont="1" applyFill="1" applyBorder="1" applyAlignment="1">
      <alignment horizontal="center" vertical="center"/>
    </xf>
    <xf numFmtId="180" fontId="18" fillId="0" borderId="60" xfId="2" applyNumberFormat="1" applyFont="1" applyBorder="1" applyAlignment="1">
      <alignment horizontal="center" vertical="center"/>
    </xf>
    <xf numFmtId="180" fontId="18" fillId="0" borderId="68" xfId="2" applyNumberFormat="1" applyFont="1" applyBorder="1" applyAlignment="1">
      <alignment horizontal="center" vertical="center" shrinkToFit="1"/>
    </xf>
    <xf numFmtId="180" fontId="18" fillId="0" borderId="63" xfId="2" applyNumberFormat="1" applyFont="1" applyBorder="1" applyAlignment="1">
      <alignment horizontal="center" vertical="center" shrinkToFit="1"/>
    </xf>
    <xf numFmtId="190" fontId="18" fillId="0" borderId="1" xfId="1" applyNumberFormat="1" applyFont="1" applyBorder="1" applyAlignment="1">
      <alignment horizontal="center" vertical="center"/>
    </xf>
    <xf numFmtId="190" fontId="18" fillId="0" borderId="1" xfId="2" applyNumberFormat="1" applyFont="1" applyBorder="1" applyAlignment="1">
      <alignment horizontal="center" vertical="center"/>
    </xf>
    <xf numFmtId="190" fontId="18" fillId="0" borderId="51" xfId="1" applyNumberFormat="1" applyFont="1" applyBorder="1" applyAlignment="1">
      <alignment horizontal="center" vertical="center"/>
    </xf>
    <xf numFmtId="190" fontId="18" fillId="0" borderId="50" xfId="1" applyNumberFormat="1" applyFont="1" applyBorder="1" applyAlignment="1">
      <alignment horizontal="center" vertical="center"/>
    </xf>
    <xf numFmtId="190" fontId="18" fillId="0" borderId="1" xfId="2" applyNumberFormat="1" applyFont="1" applyFill="1" applyBorder="1" applyAlignment="1">
      <alignment horizontal="center" vertical="center"/>
    </xf>
    <xf numFmtId="190" fontId="18" fillId="0" borderId="1" xfId="1" applyNumberFormat="1" applyFont="1" applyFill="1" applyBorder="1" applyAlignment="1">
      <alignment horizontal="center" vertical="center"/>
    </xf>
    <xf numFmtId="190" fontId="18" fillId="0" borderId="49" xfId="1" applyNumberFormat="1" applyFont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0" borderId="51" xfId="1" applyNumberFormat="1" applyFont="1" applyBorder="1" applyAlignment="1">
      <alignment horizontal="center" vertical="center"/>
    </xf>
    <xf numFmtId="180" fontId="18" fillId="0" borderId="50" xfId="1" applyNumberFormat="1" applyFont="1" applyBorder="1" applyAlignment="1">
      <alignment horizontal="center" vertical="center"/>
    </xf>
    <xf numFmtId="180" fontId="18" fillId="0" borderId="49" xfId="2" applyNumberFormat="1" applyFont="1" applyBorder="1" applyAlignment="1">
      <alignment horizontal="center" vertical="center"/>
    </xf>
    <xf numFmtId="180" fontId="18" fillId="0" borderId="2" xfId="2" applyNumberFormat="1" applyFont="1" applyBorder="1" applyAlignment="1">
      <alignment horizontal="center" vertical="center" shrinkToFit="1"/>
    </xf>
    <xf numFmtId="188" fontId="18" fillId="0" borderId="69" xfId="2" applyNumberFormat="1" applyFont="1" applyBorder="1" applyAlignment="1">
      <alignment horizontal="center" vertical="center"/>
    </xf>
    <xf numFmtId="188" fontId="18" fillId="0" borderId="9" xfId="2" applyNumberFormat="1" applyFont="1" applyBorder="1" applyAlignment="1">
      <alignment horizontal="center" vertical="center"/>
    </xf>
    <xf numFmtId="188" fontId="18" fillId="0" borderId="28" xfId="2" applyNumberFormat="1" applyFont="1" applyBorder="1" applyAlignment="1">
      <alignment horizontal="center" vertical="center"/>
    </xf>
    <xf numFmtId="188" fontId="18" fillId="0" borderId="9" xfId="1" applyNumberFormat="1" applyFont="1" applyBorder="1" applyAlignment="1">
      <alignment horizontal="center" vertical="center"/>
    </xf>
    <xf numFmtId="188" fontId="18" fillId="0" borderId="69" xfId="2" applyNumberFormat="1" applyFont="1" applyBorder="1" applyAlignment="1">
      <alignment horizontal="center" vertical="center" shrinkToFit="1"/>
    </xf>
    <xf numFmtId="188" fontId="18" fillId="0" borderId="10" xfId="2" applyNumberFormat="1" applyFont="1" applyBorder="1" applyAlignment="1">
      <alignment horizontal="center" vertical="center" shrinkToFit="1"/>
    </xf>
    <xf numFmtId="188" fontId="18" fillId="0" borderId="55" xfId="2" applyNumberFormat="1" applyFont="1" applyBorder="1" applyAlignment="1">
      <alignment horizontal="center" vertical="center" shrinkToFit="1"/>
    </xf>
    <xf numFmtId="188" fontId="18" fillId="0" borderId="11" xfId="2" applyNumberFormat="1" applyFont="1" applyBorder="1" applyAlignment="1">
      <alignment horizontal="center" vertical="center"/>
    </xf>
    <xf numFmtId="188" fontId="18" fillId="0" borderId="22" xfId="2" applyNumberFormat="1" applyFont="1" applyBorder="1" applyAlignment="1">
      <alignment horizontal="center" vertical="center"/>
    </xf>
    <xf numFmtId="188" fontId="18" fillId="0" borderId="70" xfId="2" applyNumberFormat="1" applyFont="1" applyBorder="1" applyAlignment="1">
      <alignment horizontal="center" vertical="center"/>
    </xf>
    <xf numFmtId="188" fontId="18" fillId="0" borderId="11" xfId="1" applyNumberFormat="1" applyFont="1" applyBorder="1" applyAlignment="1">
      <alignment horizontal="center" vertical="center"/>
    </xf>
    <xf numFmtId="188" fontId="18" fillId="0" borderId="70" xfId="2" applyNumberFormat="1" applyFont="1" applyBorder="1" applyAlignment="1">
      <alignment horizontal="center" vertical="center" shrinkToFit="1"/>
    </xf>
    <xf numFmtId="188" fontId="18" fillId="0" borderId="7" xfId="2" applyNumberFormat="1" applyFont="1" applyBorder="1" applyAlignment="1">
      <alignment horizontal="center" vertical="center" shrinkToFit="1"/>
    </xf>
    <xf numFmtId="188" fontId="18" fillId="0" borderId="52" xfId="2" applyNumberFormat="1" applyFont="1" applyBorder="1" applyAlignment="1">
      <alignment horizontal="center" vertical="center" shrinkToFit="1"/>
    </xf>
    <xf numFmtId="188" fontId="18" fillId="0" borderId="1" xfId="2" applyNumberFormat="1" applyFont="1" applyBorder="1" applyAlignment="1">
      <alignment horizontal="center" vertical="center"/>
    </xf>
    <xf numFmtId="188" fontId="18" fillId="0" borderId="24" xfId="1" applyNumberFormat="1" applyFont="1" applyBorder="1" applyAlignment="1">
      <alignment horizontal="center" vertical="center"/>
    </xf>
    <xf numFmtId="188" fontId="18" fillId="0" borderId="50" xfId="2" applyNumberFormat="1" applyFont="1" applyBorder="1" applyAlignment="1">
      <alignment horizontal="center" vertical="center"/>
    </xf>
    <xf numFmtId="188" fontId="18" fillId="0" borderId="1" xfId="1" applyNumberFormat="1" applyFont="1" applyBorder="1" applyAlignment="1">
      <alignment horizontal="center" vertical="center"/>
    </xf>
    <xf numFmtId="188" fontId="18" fillId="0" borderId="50" xfId="2" applyNumberFormat="1" applyFont="1" applyBorder="1" applyAlignment="1">
      <alignment horizontal="center" vertical="center" shrinkToFit="1"/>
    </xf>
    <xf numFmtId="188" fontId="18" fillId="0" borderId="2" xfId="2" applyNumberFormat="1" applyFont="1" applyBorder="1" applyAlignment="1">
      <alignment horizontal="center" vertical="center" shrinkToFit="1"/>
    </xf>
    <xf numFmtId="188" fontId="18" fillId="0" borderId="51" xfId="2" applyNumberFormat="1" applyFont="1" applyBorder="1" applyAlignment="1">
      <alignment horizontal="center" vertical="center" shrinkToFit="1"/>
    </xf>
    <xf numFmtId="188" fontId="18" fillId="0" borderId="24" xfId="2" applyNumberFormat="1" applyFont="1" applyBorder="1" applyAlignment="1">
      <alignment horizontal="center" vertical="center"/>
    </xf>
    <xf numFmtId="188" fontId="18" fillId="0" borderId="8" xfId="2" applyNumberFormat="1" applyFont="1" applyBorder="1" applyAlignment="1">
      <alignment horizontal="center" vertical="center"/>
    </xf>
    <xf numFmtId="188" fontId="18" fillId="0" borderId="26" xfId="2" applyNumberFormat="1" applyFont="1" applyBorder="1" applyAlignment="1">
      <alignment horizontal="center" vertical="center"/>
    </xf>
    <xf numFmtId="188" fontId="18" fillId="0" borderId="53" xfId="2" applyNumberFormat="1" applyFont="1" applyBorder="1" applyAlignment="1">
      <alignment horizontal="center" vertical="center"/>
    </xf>
    <xf numFmtId="188" fontId="18" fillId="0" borderId="54" xfId="2" applyNumberFormat="1" applyFont="1" applyBorder="1" applyAlignment="1">
      <alignment horizontal="center" vertical="center" shrinkToFit="1"/>
    </xf>
    <xf numFmtId="189" fontId="18" fillId="0" borderId="44" xfId="2" applyNumberFormat="1" applyFont="1" applyBorder="1" applyAlignment="1">
      <alignment horizontal="center" vertical="center"/>
    </xf>
    <xf numFmtId="189" fontId="18" fillId="0" borderId="43" xfId="2" applyNumberFormat="1" applyFont="1" applyBorder="1" applyAlignment="1">
      <alignment horizontal="center" vertical="center"/>
    </xf>
    <xf numFmtId="189" fontId="18" fillId="0" borderId="72" xfId="2" applyNumberFormat="1" applyFont="1" applyBorder="1" applyAlignment="1">
      <alignment horizontal="center" vertical="center"/>
    </xf>
    <xf numFmtId="189" fontId="18" fillId="0" borderId="44" xfId="1" applyNumberFormat="1" applyFont="1" applyBorder="1" applyAlignment="1">
      <alignment horizontal="center" vertical="center"/>
    </xf>
    <xf numFmtId="189" fontId="18" fillId="0" borderId="44" xfId="2" applyNumberFormat="1" applyFont="1" applyFill="1" applyBorder="1" applyAlignment="1">
      <alignment horizontal="center" vertical="center"/>
    </xf>
    <xf numFmtId="189" fontId="18" fillId="0" borderId="72" xfId="2" applyNumberFormat="1" applyFont="1" applyBorder="1" applyAlignment="1">
      <alignment horizontal="center" vertical="center" shrinkToFit="1"/>
    </xf>
    <xf numFmtId="189" fontId="18" fillId="0" borderId="18" xfId="2" applyNumberFormat="1" applyFont="1" applyBorder="1" applyAlignment="1">
      <alignment horizontal="center" vertical="center" shrinkToFit="1"/>
    </xf>
    <xf numFmtId="189" fontId="18" fillId="0" borderId="71" xfId="2" applyNumberFormat="1" applyFont="1" applyBorder="1" applyAlignment="1">
      <alignment horizontal="center" vertical="center" shrinkToFit="1"/>
    </xf>
    <xf numFmtId="188" fontId="18" fillId="0" borderId="65" xfId="2" applyNumberFormat="1" applyFont="1" applyBorder="1" applyAlignment="1">
      <alignment horizontal="center" vertical="center"/>
    </xf>
    <xf numFmtId="189" fontId="18" fillId="0" borderId="9" xfId="2" applyNumberFormat="1" applyFont="1" applyBorder="1" applyAlignment="1">
      <alignment horizontal="center" vertical="center"/>
    </xf>
    <xf numFmtId="189" fontId="18" fillId="0" borderId="28" xfId="2" applyNumberFormat="1" applyFont="1" applyBorder="1" applyAlignment="1">
      <alignment horizontal="center" vertical="center"/>
    </xf>
    <xf numFmtId="189" fontId="18" fillId="0" borderId="69" xfId="2" applyNumberFormat="1" applyFont="1" applyBorder="1" applyAlignment="1">
      <alignment horizontal="center" vertical="center"/>
    </xf>
    <xf numFmtId="189" fontId="18" fillId="0" borderId="9" xfId="1" applyNumberFormat="1" applyFont="1" applyBorder="1" applyAlignment="1">
      <alignment horizontal="center" vertical="center"/>
    </xf>
    <xf numFmtId="189" fontId="18" fillId="0" borderId="9" xfId="2" applyNumberFormat="1" applyFont="1" applyFill="1" applyBorder="1" applyAlignment="1">
      <alignment horizontal="center" vertical="center"/>
    </xf>
    <xf numFmtId="189" fontId="18" fillId="0" borderId="69" xfId="2" applyNumberFormat="1" applyFont="1" applyBorder="1" applyAlignment="1">
      <alignment horizontal="center" vertical="center" shrinkToFit="1"/>
    </xf>
    <xf numFmtId="189" fontId="18" fillId="0" borderId="10" xfId="2" applyNumberFormat="1" applyFont="1" applyBorder="1" applyAlignment="1">
      <alignment horizontal="center" vertical="center" shrinkToFit="1"/>
    </xf>
    <xf numFmtId="189" fontId="18" fillId="0" borderId="55" xfId="2" applyNumberFormat="1" applyFont="1" applyBorder="1" applyAlignment="1">
      <alignment horizontal="center" vertical="center" shrinkToFit="1"/>
    </xf>
    <xf numFmtId="189" fontId="18" fillId="0" borderId="132" xfId="2" applyNumberFormat="1" applyFont="1" applyBorder="1" applyAlignment="1">
      <alignment horizontal="center" vertical="center"/>
    </xf>
    <xf numFmtId="189" fontId="18" fillId="0" borderId="132" xfId="1" applyNumberFormat="1" applyFont="1" applyBorder="1" applyAlignment="1">
      <alignment horizontal="center" vertical="center"/>
    </xf>
    <xf numFmtId="189" fontId="18" fillId="0" borderId="133" xfId="2" applyNumberFormat="1" applyFont="1" applyBorder="1" applyAlignment="1">
      <alignment horizontal="center" vertical="center"/>
    </xf>
    <xf numFmtId="189" fontId="18" fillId="0" borderId="110" xfId="2" applyNumberFormat="1" applyFont="1" applyBorder="1" applyAlignment="1">
      <alignment horizontal="center" vertical="center"/>
    </xf>
    <xf numFmtId="189" fontId="18" fillId="0" borderId="132" xfId="2" applyNumberFormat="1" applyFont="1" applyFill="1" applyBorder="1" applyAlignment="1">
      <alignment horizontal="center" vertical="center"/>
    </xf>
    <xf numFmtId="189" fontId="18" fillId="0" borderId="110" xfId="1" applyNumberFormat="1" applyFont="1" applyBorder="1" applyAlignment="1">
      <alignment horizontal="center" vertical="center" shrinkToFit="1"/>
    </xf>
    <xf numFmtId="189" fontId="18" fillId="0" borderId="134" xfId="2" applyNumberFormat="1" applyFont="1" applyBorder="1" applyAlignment="1">
      <alignment horizontal="center" vertical="center" shrinkToFit="1"/>
    </xf>
    <xf numFmtId="189" fontId="18" fillId="0" borderId="131" xfId="2" applyNumberFormat="1" applyFont="1" applyBorder="1" applyAlignment="1">
      <alignment horizontal="center" vertical="center" shrinkToFit="1"/>
    </xf>
    <xf numFmtId="188" fontId="7" fillId="0" borderId="8" xfId="0" applyNumberFormat="1" applyFont="1" applyBorder="1" applyAlignment="1">
      <alignment horizontal="center" vertical="center"/>
    </xf>
    <xf numFmtId="188" fontId="7" fillId="0" borderId="12" xfId="0" applyNumberFormat="1" applyFont="1" applyBorder="1" applyAlignment="1">
      <alignment horizontal="center" vertical="center"/>
    </xf>
    <xf numFmtId="188" fontId="7" fillId="0" borderId="16" xfId="0" applyNumberFormat="1" applyFont="1" applyBorder="1" applyAlignment="1">
      <alignment horizontal="center" vertical="center"/>
    </xf>
    <xf numFmtId="188" fontId="7" fillId="0" borderId="54" xfId="0" applyNumberFormat="1" applyFont="1" applyBorder="1" applyAlignment="1">
      <alignment horizontal="center" vertical="center"/>
    </xf>
    <xf numFmtId="188" fontId="7" fillId="0" borderId="11" xfId="1" applyNumberFormat="1" applyFont="1" applyBorder="1" applyAlignment="1">
      <alignment horizontal="center" vertical="center"/>
    </xf>
    <xf numFmtId="188" fontId="7" fillId="0" borderId="7" xfId="1" applyNumberFormat="1" applyFont="1" applyBorder="1" applyAlignment="1">
      <alignment horizontal="center" vertical="center"/>
    </xf>
    <xf numFmtId="188" fontId="7" fillId="0" borderId="7" xfId="0" applyNumberFormat="1" applyFont="1" applyBorder="1" applyAlignment="1">
      <alignment horizontal="center" vertical="center"/>
    </xf>
    <xf numFmtId="188" fontId="7" fillId="0" borderId="14" xfId="0" applyNumberFormat="1" applyFont="1" applyBorder="1" applyAlignment="1">
      <alignment horizontal="center" vertical="center"/>
    </xf>
    <xf numFmtId="188" fontId="7" fillId="0" borderId="52" xfId="3" applyNumberFormat="1" applyFont="1" applyBorder="1" applyAlignment="1">
      <alignment horizontal="center" vertical="center"/>
    </xf>
    <xf numFmtId="188" fontId="7" fillId="0" borderId="1" xfId="0" applyNumberFormat="1" applyFont="1" applyBorder="1" applyAlignment="1">
      <alignment horizontal="center" vertical="center"/>
    </xf>
    <xf numFmtId="188" fontId="7" fillId="0" borderId="2" xfId="0" applyNumberFormat="1" applyFont="1" applyBorder="1" applyAlignment="1">
      <alignment horizontal="center" vertical="center"/>
    </xf>
    <xf numFmtId="188" fontId="7" fillId="0" borderId="15" xfId="0" applyNumberFormat="1" applyFont="1" applyBorder="1" applyAlignment="1">
      <alignment horizontal="center" vertical="center"/>
    </xf>
    <xf numFmtId="188" fontId="7" fillId="0" borderId="51" xfId="0" applyNumberFormat="1" applyFont="1" applyBorder="1" applyAlignment="1">
      <alignment horizontal="center" vertical="center"/>
    </xf>
    <xf numFmtId="188" fontId="7" fillId="0" borderId="3" xfId="0" applyNumberFormat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center" vertical="center"/>
    </xf>
    <xf numFmtId="188" fontId="7" fillId="0" borderId="31" xfId="0" applyNumberFormat="1" applyFont="1" applyBorder="1" applyAlignment="1">
      <alignment horizontal="center" vertical="center"/>
    </xf>
    <xf numFmtId="188" fontId="7" fillId="0" borderId="64" xfId="1" applyNumberFormat="1" applyFont="1" applyBorder="1" applyAlignment="1">
      <alignment horizontal="center" vertical="center"/>
    </xf>
    <xf numFmtId="189" fontId="7" fillId="0" borderId="5" xfId="0" applyNumberFormat="1" applyFont="1" applyBorder="1" applyAlignment="1">
      <alignment horizontal="center" vertical="center"/>
    </xf>
    <xf numFmtId="189" fontId="7" fillId="0" borderId="6" xfId="0" applyNumberFormat="1" applyFont="1" applyBorder="1" applyAlignment="1">
      <alignment horizontal="center" vertical="center"/>
    </xf>
    <xf numFmtId="189" fontId="7" fillId="0" borderId="13" xfId="0" applyNumberFormat="1" applyFont="1" applyBorder="1" applyAlignment="1">
      <alignment horizontal="center" vertical="center"/>
    </xf>
    <xf numFmtId="189" fontId="7" fillId="0" borderId="66" xfId="1" applyNumberFormat="1" applyFont="1" applyBorder="1" applyAlignment="1">
      <alignment horizontal="center" vertical="center"/>
    </xf>
    <xf numFmtId="180" fontId="7" fillId="0" borderId="52" xfId="1" applyNumberFormat="1" applyFont="1" applyBorder="1" applyAlignment="1">
      <alignment horizontal="center" vertical="center"/>
    </xf>
    <xf numFmtId="0" fontId="7" fillId="0" borderId="87" xfId="0" applyNumberFormat="1" applyFont="1" applyBorder="1" applyAlignment="1">
      <alignment horizontal="center" vertical="center"/>
    </xf>
    <xf numFmtId="0" fontId="7" fillId="0" borderId="66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27" xfId="0" applyNumberFormat="1" applyFont="1" applyBorder="1" applyAlignment="1">
      <alignment horizontal="center" vertical="center"/>
    </xf>
    <xf numFmtId="0" fontId="7" fillId="0" borderId="125" xfId="0" applyNumberFormat="1" applyFont="1" applyBorder="1" applyAlignment="1">
      <alignment vertical="center"/>
    </xf>
    <xf numFmtId="0" fontId="7" fillId="0" borderId="99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26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0" fontId="7" fillId="0" borderId="91" xfId="0" applyNumberFormat="1" applyFont="1" applyBorder="1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0" fontId="7" fillId="0" borderId="93" xfId="0" applyNumberFormat="1" applyFont="1" applyBorder="1" applyAlignment="1">
      <alignment horizontal="center" vertical="center"/>
    </xf>
    <xf numFmtId="0" fontId="7" fillId="0" borderId="67" xfId="0" applyNumberFormat="1" applyFont="1" applyBorder="1" applyAlignment="1">
      <alignment horizontal="center" vertical="center"/>
    </xf>
    <xf numFmtId="0" fontId="7" fillId="0" borderId="98" xfId="0" applyNumberFormat="1" applyFont="1" applyBorder="1" applyAlignment="1">
      <alignment horizontal="center" vertical="center"/>
    </xf>
    <xf numFmtId="0" fontId="7" fillId="0" borderId="94" xfId="0" applyNumberFormat="1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18" fillId="0" borderId="93" xfId="2" applyNumberFormat="1" applyFont="1" applyBorder="1" applyAlignment="1">
      <alignment horizontal="center" vertical="center" textRotation="255" shrinkToFit="1"/>
    </xf>
    <xf numFmtId="0" fontId="18" fillId="0" borderId="76" xfId="0" applyFont="1" applyBorder="1" applyAlignment="1">
      <alignment horizontal="center" vertical="center" textRotation="255"/>
    </xf>
    <xf numFmtId="0" fontId="18" fillId="0" borderId="67" xfId="0" applyFont="1" applyBorder="1" applyAlignment="1">
      <alignment horizontal="center" vertical="center" textRotation="255"/>
    </xf>
    <xf numFmtId="0" fontId="18" fillId="0" borderId="93" xfId="2" applyNumberFormat="1" applyFont="1" applyBorder="1" applyAlignment="1">
      <alignment horizontal="center" vertical="center" textRotation="255" justifyLastLine="1"/>
    </xf>
    <xf numFmtId="0" fontId="18" fillId="0" borderId="76" xfId="0" applyFont="1" applyBorder="1" applyAlignment="1">
      <alignment vertical="center"/>
    </xf>
    <xf numFmtId="0" fontId="18" fillId="0" borderId="67" xfId="0" applyFont="1" applyBorder="1" applyAlignment="1">
      <alignment vertical="center"/>
    </xf>
    <xf numFmtId="0" fontId="18" fillId="0" borderId="76" xfId="2" applyFont="1" applyBorder="1" applyAlignment="1">
      <alignment horizontal="center" vertical="center" textRotation="255" justifyLastLine="1"/>
    </xf>
    <xf numFmtId="0" fontId="18" fillId="0" borderId="67" xfId="2" applyFont="1" applyBorder="1" applyAlignment="1">
      <alignment horizontal="center" vertical="center" textRotation="255" justifyLastLine="1"/>
    </xf>
    <xf numFmtId="0" fontId="18" fillId="0" borderId="76" xfId="2" applyFont="1" applyBorder="1" applyAlignment="1">
      <alignment vertical="center" textRotation="255" justifyLastLine="1"/>
    </xf>
    <xf numFmtId="0" fontId="18" fillId="0" borderId="67" xfId="2" applyFont="1" applyBorder="1" applyAlignment="1">
      <alignment vertical="center" textRotation="255" justifyLastLine="1"/>
    </xf>
    <xf numFmtId="0" fontId="18" fillId="0" borderId="93" xfId="0" applyFont="1" applyFill="1" applyBorder="1" applyAlignment="1">
      <alignment horizontal="center" vertical="center" textRotation="255" justifyLastLine="1"/>
    </xf>
    <xf numFmtId="0" fontId="18" fillId="0" borderId="76" xfId="0" applyFont="1" applyFill="1" applyBorder="1" applyAlignment="1">
      <alignment horizontal="center" vertical="center" textRotation="255" justifyLastLine="1"/>
    </xf>
    <xf numFmtId="0" fontId="18" fillId="0" borderId="67" xfId="0" applyFont="1" applyFill="1" applyBorder="1" applyAlignment="1">
      <alignment horizontal="center" vertical="center" textRotation="255" justifyLastLine="1"/>
    </xf>
    <xf numFmtId="0" fontId="17" fillId="0" borderId="0" xfId="2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9" fillId="0" borderId="93" xfId="0" applyFont="1" applyBorder="1" applyAlignment="1">
      <alignment horizontal="center" vertical="center" textRotation="255" justifyLastLine="1"/>
    </xf>
    <xf numFmtId="0" fontId="18" fillId="0" borderId="76" xfId="0" applyFont="1" applyBorder="1" applyAlignment="1">
      <alignment horizontal="center" vertical="center" textRotation="255" justifyLastLine="1"/>
    </xf>
    <xf numFmtId="0" fontId="18" fillId="0" borderId="67" xfId="0" applyFont="1" applyBorder="1" applyAlignment="1">
      <alignment horizontal="center" vertical="center" textRotation="255" justifyLastLine="1"/>
    </xf>
    <xf numFmtId="0" fontId="18" fillId="0" borderId="93" xfId="0" applyNumberFormat="1" applyFont="1" applyBorder="1" applyAlignment="1">
      <alignment horizontal="center" vertical="center" textRotation="255" justifyLastLine="1"/>
    </xf>
    <xf numFmtId="0" fontId="22" fillId="0" borderId="76" xfId="0" applyFont="1" applyBorder="1" applyAlignment="1">
      <alignment horizontal="center" vertical="center" textRotation="255" justifyLastLine="1"/>
    </xf>
    <xf numFmtId="0" fontId="22" fillId="0" borderId="67" xfId="0" applyFont="1" applyBorder="1" applyAlignment="1">
      <alignment horizontal="center" vertical="center" textRotation="255" justifyLastLine="1"/>
    </xf>
    <xf numFmtId="0" fontId="18" fillId="0" borderId="128" xfId="0" applyFont="1" applyBorder="1" applyAlignment="1">
      <alignment horizontal="center" vertical="center" textRotation="255" justifyLastLine="1"/>
    </xf>
    <xf numFmtId="0" fontId="18" fillId="0" borderId="129" xfId="0" applyFont="1" applyBorder="1" applyAlignment="1">
      <alignment horizontal="center" vertical="center" textRotation="255" justifyLastLine="1"/>
    </xf>
    <xf numFmtId="0" fontId="18" fillId="0" borderId="130" xfId="0" applyFont="1" applyBorder="1" applyAlignment="1">
      <alignment horizontal="center" vertical="center" textRotation="255" justifyLastLine="1"/>
    </xf>
    <xf numFmtId="0" fontId="18" fillId="0" borderId="36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34" xfId="0" applyBorder="1" applyAlignment="1">
      <alignment vertical="center"/>
    </xf>
    <xf numFmtId="0" fontId="18" fillId="0" borderId="19" xfId="0" applyNumberFormat="1" applyFont="1" applyBorder="1" applyAlignment="1">
      <alignment vertical="center"/>
    </xf>
    <xf numFmtId="0" fontId="18" fillId="0" borderId="40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188" fontId="18" fillId="0" borderId="82" xfId="0" applyNumberFormat="1" applyFont="1" applyBorder="1" applyAlignment="1">
      <alignment horizontal="center" vertical="center" shrinkToFit="1"/>
    </xf>
    <xf numFmtId="188" fontId="18" fillId="0" borderId="57" xfId="0" applyNumberFormat="1" applyFont="1" applyBorder="1" applyAlignment="1">
      <alignment horizontal="center" vertical="center" shrinkToFit="1"/>
    </xf>
    <xf numFmtId="188" fontId="18" fillId="0" borderId="52" xfId="0" applyNumberFormat="1" applyFont="1" applyBorder="1" applyAlignment="1">
      <alignment horizontal="center" vertical="center" shrinkToFit="1"/>
    </xf>
    <xf numFmtId="38" fontId="18" fillId="0" borderId="36" xfId="0" applyNumberFormat="1" applyFont="1" applyBorder="1" applyAlignment="1">
      <alignment horizontal="center" vertical="center" shrinkToFit="1"/>
    </xf>
    <xf numFmtId="38" fontId="18" fillId="0" borderId="19" xfId="0" applyNumberFormat="1" applyFont="1" applyBorder="1" applyAlignment="1">
      <alignment horizontal="center" vertical="center" shrinkToFit="1"/>
    </xf>
    <xf numFmtId="38" fontId="18" fillId="0" borderId="7" xfId="0" applyNumberFormat="1" applyFont="1" applyBorder="1" applyAlignment="1">
      <alignment horizontal="center" vertical="center" shrinkToFit="1"/>
    </xf>
    <xf numFmtId="38" fontId="18" fillId="0" borderId="82" xfId="0" applyNumberFormat="1" applyFont="1" applyBorder="1" applyAlignment="1">
      <alignment horizontal="center" vertical="center" shrinkToFit="1"/>
    </xf>
    <xf numFmtId="38" fontId="18" fillId="0" borderId="57" xfId="0" applyNumberFormat="1" applyFont="1" applyBorder="1" applyAlignment="1">
      <alignment horizontal="center" vertical="center" shrinkToFit="1"/>
    </xf>
    <xf numFmtId="38" fontId="18" fillId="0" borderId="52" xfId="0" applyNumberFormat="1" applyFont="1" applyBorder="1" applyAlignment="1">
      <alignment horizontal="center" vertical="center" shrinkToFit="1"/>
    </xf>
    <xf numFmtId="188" fontId="18" fillId="0" borderId="36" xfId="0" applyNumberFormat="1" applyFont="1" applyBorder="1" applyAlignment="1">
      <alignment horizontal="center" vertical="center" shrinkToFit="1"/>
    </xf>
    <xf numFmtId="188" fontId="18" fillId="0" borderId="19" xfId="0" applyNumberFormat="1" applyFont="1" applyBorder="1" applyAlignment="1">
      <alignment horizontal="center" vertical="center" shrinkToFit="1"/>
    </xf>
    <xf numFmtId="188" fontId="18" fillId="0" borderId="7" xfId="0" applyNumberFormat="1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88" fontId="1" fillId="0" borderId="57" xfId="0" applyNumberFormat="1" applyFont="1" applyBorder="1" applyAlignment="1">
      <alignment horizontal="center" vertical="center" shrinkToFit="1"/>
    </xf>
    <xf numFmtId="188" fontId="1" fillId="0" borderId="52" xfId="0" applyNumberFormat="1" applyFont="1" applyBorder="1" applyAlignment="1">
      <alignment horizontal="center" vertical="center" shrinkToFit="1"/>
    </xf>
    <xf numFmtId="0" fontId="18" fillId="0" borderId="36" xfId="0" applyNumberFormat="1" applyFont="1" applyBorder="1" applyAlignment="1">
      <alignment horizontal="center" vertical="center" shrinkToFit="1"/>
    </xf>
    <xf numFmtId="0" fontId="18" fillId="0" borderId="19" xfId="0" applyNumberFormat="1" applyFont="1" applyBorder="1" applyAlignment="1">
      <alignment horizontal="center" vertical="center" shrinkToFit="1"/>
    </xf>
    <xf numFmtId="0" fontId="18" fillId="0" borderId="7" xfId="0" applyNumberFormat="1" applyFont="1" applyBorder="1" applyAlignment="1">
      <alignment horizontal="center" vertical="center" shrinkToFit="1"/>
    </xf>
    <xf numFmtId="0" fontId="18" fillId="0" borderId="82" xfId="0" applyNumberFormat="1" applyFont="1" applyBorder="1" applyAlignment="1">
      <alignment horizontal="center" vertical="center" shrinkToFit="1"/>
    </xf>
    <xf numFmtId="0" fontId="18" fillId="0" borderId="57" xfId="0" applyNumberFormat="1" applyFont="1" applyBorder="1" applyAlignment="1">
      <alignment horizontal="center" vertical="center" shrinkToFit="1"/>
    </xf>
    <xf numFmtId="0" fontId="18" fillId="0" borderId="52" xfId="0" applyNumberFormat="1" applyFont="1" applyBorder="1" applyAlignment="1">
      <alignment horizontal="center" vertical="center" shrinkToFit="1"/>
    </xf>
    <xf numFmtId="188" fontId="1" fillId="0" borderId="19" xfId="0" applyNumberFormat="1" applyFont="1" applyBorder="1" applyAlignment="1">
      <alignment horizontal="center" vertical="center" shrinkToFit="1"/>
    </xf>
    <xf numFmtId="188" fontId="1" fillId="0" borderId="7" xfId="0" applyNumberFormat="1" applyFont="1" applyBorder="1" applyAlignment="1">
      <alignment horizontal="center" vertical="center" shrinkToFit="1"/>
    </xf>
    <xf numFmtId="189" fontId="18" fillId="0" borderId="36" xfId="0" applyNumberFormat="1" applyFont="1" applyBorder="1" applyAlignment="1">
      <alignment horizontal="center" vertical="center" shrinkToFit="1"/>
    </xf>
    <xf numFmtId="189" fontId="18" fillId="0" borderId="19" xfId="0" applyNumberFormat="1" applyFont="1" applyBorder="1" applyAlignment="1">
      <alignment horizontal="center" vertical="center" shrinkToFit="1"/>
    </xf>
    <xf numFmtId="189" fontId="18" fillId="0" borderId="7" xfId="0" applyNumberFormat="1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/>
    </xf>
    <xf numFmtId="0" fontId="1" fillId="0" borderId="13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7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189" fontId="18" fillId="0" borderId="82" xfId="0" applyNumberFormat="1" applyFont="1" applyBorder="1" applyAlignment="1">
      <alignment horizontal="center" vertical="center" shrinkToFit="1"/>
    </xf>
    <xf numFmtId="189" fontId="18" fillId="0" borderId="57" xfId="0" applyNumberFormat="1" applyFont="1" applyBorder="1" applyAlignment="1">
      <alignment horizontal="center" vertical="center" shrinkToFit="1"/>
    </xf>
    <xf numFmtId="189" fontId="18" fillId="0" borderId="52" xfId="0" applyNumberFormat="1" applyFont="1" applyBorder="1" applyAlignment="1">
      <alignment horizontal="center" vertical="center" shrinkToFit="1"/>
    </xf>
    <xf numFmtId="177" fontId="18" fillId="0" borderId="93" xfId="0" applyNumberFormat="1" applyFont="1" applyBorder="1" applyAlignment="1">
      <alignment horizontal="center" vertical="center" textRotation="255" shrinkToFit="1"/>
    </xf>
    <xf numFmtId="177" fontId="18" fillId="0" borderId="76" xfId="0" applyNumberFormat="1" applyFont="1" applyBorder="1" applyAlignment="1">
      <alignment horizontal="center" vertical="center" textRotation="255" shrinkToFit="1"/>
    </xf>
    <xf numFmtId="177" fontId="18" fillId="0" borderId="67" xfId="0" applyNumberFormat="1" applyFont="1" applyBorder="1" applyAlignment="1">
      <alignment horizontal="center" vertical="center" textRotation="255" shrinkToFit="1"/>
    </xf>
    <xf numFmtId="0" fontId="18" fillId="0" borderId="76" xfId="0" applyNumberFormat="1" applyFont="1" applyBorder="1" applyAlignment="1">
      <alignment horizontal="center" vertical="center" textRotation="255" justifyLastLine="1"/>
    </xf>
    <xf numFmtId="0" fontId="18" fillId="0" borderId="67" xfId="0" applyNumberFormat="1" applyFont="1" applyBorder="1" applyAlignment="1">
      <alignment horizontal="center" vertical="center" textRotation="255" justifyLastLine="1"/>
    </xf>
    <xf numFmtId="0" fontId="18" fillId="0" borderId="93" xfId="0" applyFont="1" applyBorder="1" applyAlignment="1">
      <alignment vertical="center" textRotation="255"/>
    </xf>
    <xf numFmtId="0" fontId="18" fillId="0" borderId="76" xfId="0" applyFont="1" applyBorder="1" applyAlignment="1">
      <alignment vertical="center" textRotation="255"/>
    </xf>
    <xf numFmtId="0" fontId="1" fillId="0" borderId="76" xfId="0" applyFont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18" fillId="0" borderId="134" xfId="0" applyNumberFormat="1" applyFont="1" applyBorder="1" applyAlignment="1">
      <alignment vertical="center"/>
    </xf>
    <xf numFmtId="0" fontId="18" fillId="0" borderId="6" xfId="0" applyNumberFormat="1" applyFont="1" applyBorder="1" applyAlignment="1">
      <alignment vertical="center"/>
    </xf>
    <xf numFmtId="0" fontId="18" fillId="0" borderId="93" xfId="0" applyNumberFormat="1" applyFont="1" applyBorder="1" applyAlignment="1">
      <alignment horizontal="center" vertical="center" textRotation="255"/>
    </xf>
    <xf numFmtId="0" fontId="18" fillId="0" borderId="76" xfId="0" applyNumberFormat="1" applyFont="1" applyBorder="1" applyAlignment="1">
      <alignment horizontal="center" vertical="center" textRotation="255"/>
    </xf>
    <xf numFmtId="0" fontId="18" fillId="0" borderId="93" xfId="0" applyNumberFormat="1" applyFont="1" applyBorder="1" applyAlignment="1">
      <alignment horizontal="center" vertical="center" textRotation="255" shrinkToFit="1"/>
    </xf>
    <xf numFmtId="0" fontId="18" fillId="0" borderId="76" xfId="0" applyNumberFormat="1" applyFont="1" applyBorder="1" applyAlignment="1">
      <alignment horizontal="center" vertical="center" textRotation="255" shrinkToFit="1"/>
    </xf>
    <xf numFmtId="0" fontId="18" fillId="0" borderId="67" xfId="0" applyNumberFormat="1" applyFont="1" applyBorder="1" applyAlignment="1">
      <alignment horizontal="center" vertical="center" textRotation="255" shrinkToFit="1"/>
    </xf>
    <xf numFmtId="0" fontId="18" fillId="0" borderId="93" xfId="0" applyFont="1" applyBorder="1" applyAlignment="1">
      <alignment horizontal="center" vertical="center" textRotation="255" justifyLastLine="1"/>
    </xf>
    <xf numFmtId="0" fontId="18" fillId="0" borderId="93" xfId="0" applyFont="1" applyBorder="1" applyAlignment="1">
      <alignment vertical="center" textRotation="255" justifyLastLine="1"/>
    </xf>
    <xf numFmtId="0" fontId="18" fillId="0" borderId="76" xfId="0" applyFont="1" applyBorder="1" applyAlignment="1">
      <alignment vertical="center" textRotation="255" justifyLastLine="1"/>
    </xf>
    <xf numFmtId="0" fontId="18" fillId="0" borderId="67" xfId="0" applyFont="1" applyBorder="1" applyAlignment="1">
      <alignment vertical="center" textRotation="255" justifyLastLine="1"/>
    </xf>
    <xf numFmtId="0" fontId="18" fillId="0" borderId="93" xfId="0" applyNumberFormat="1" applyFont="1" applyBorder="1" applyAlignment="1">
      <alignment horizontal="center" vertical="center" textRotation="255" justifyLastLine="1" shrinkToFit="1"/>
    </xf>
    <xf numFmtId="0" fontId="18" fillId="0" borderId="76" xfId="0" applyNumberFormat="1" applyFont="1" applyBorder="1" applyAlignment="1">
      <alignment horizontal="center" vertical="center" textRotation="255" justifyLastLine="1" shrinkToFit="1"/>
    </xf>
    <xf numFmtId="0" fontId="18" fillId="0" borderId="67" xfId="0" applyNumberFormat="1" applyFont="1" applyBorder="1" applyAlignment="1">
      <alignment horizontal="center" vertical="center" textRotation="255" justifyLastLine="1" shrinkToFit="1"/>
    </xf>
    <xf numFmtId="0" fontId="18" fillId="0" borderId="93" xfId="0" applyFont="1" applyBorder="1" applyAlignment="1">
      <alignment horizontal="center" vertical="center" textRotation="255"/>
    </xf>
    <xf numFmtId="0" fontId="18" fillId="0" borderId="93" xfId="0" applyNumberFormat="1" applyFont="1" applyBorder="1" applyAlignment="1">
      <alignment horizontal="center" vertical="center" textRotation="255" wrapText="1"/>
    </xf>
    <xf numFmtId="0" fontId="18" fillId="0" borderId="76" xfId="0" applyNumberFormat="1" applyFont="1" applyBorder="1" applyAlignment="1">
      <alignment horizontal="center" vertical="center" textRotation="255" wrapText="1"/>
    </xf>
    <xf numFmtId="189" fontId="18" fillId="0" borderId="36" xfId="0" applyNumberFormat="1" applyFont="1" applyFill="1" applyBorder="1" applyAlignment="1">
      <alignment horizontal="center" vertical="center" shrinkToFit="1"/>
    </xf>
    <xf numFmtId="189" fontId="18" fillId="0" borderId="19" xfId="0" applyNumberFormat="1" applyFont="1" applyFill="1" applyBorder="1" applyAlignment="1">
      <alignment horizontal="center" vertical="center" shrinkToFit="1"/>
    </xf>
    <xf numFmtId="189" fontId="18" fillId="0" borderId="7" xfId="0" applyNumberFormat="1" applyFont="1" applyFill="1" applyBorder="1" applyAlignment="1">
      <alignment horizontal="center" vertical="center" shrinkToFit="1"/>
    </xf>
    <xf numFmtId="189" fontId="18" fillId="0" borderId="82" xfId="0" applyNumberFormat="1" applyFont="1" applyFill="1" applyBorder="1" applyAlignment="1">
      <alignment horizontal="center" vertical="center" shrinkToFit="1"/>
    </xf>
    <xf numFmtId="189" fontId="18" fillId="0" borderId="57" xfId="0" applyNumberFormat="1" applyFont="1" applyFill="1" applyBorder="1" applyAlignment="1">
      <alignment horizontal="center" vertical="center" shrinkToFit="1"/>
    </xf>
    <xf numFmtId="189" fontId="18" fillId="0" borderId="52" xfId="0" applyNumberFormat="1" applyFont="1" applyFill="1" applyBorder="1" applyAlignment="1">
      <alignment horizontal="center" vertical="center" shrinkToFit="1"/>
    </xf>
    <xf numFmtId="180" fontId="18" fillId="0" borderId="36" xfId="0" applyNumberFormat="1" applyFont="1" applyFill="1" applyBorder="1" applyAlignment="1">
      <alignment horizontal="center" vertical="center" shrinkToFit="1"/>
    </xf>
    <xf numFmtId="180" fontId="18" fillId="0" borderId="19" xfId="0" applyNumberFormat="1" applyFont="1" applyFill="1" applyBorder="1" applyAlignment="1">
      <alignment horizontal="center" vertical="center" shrinkToFit="1"/>
    </xf>
    <xf numFmtId="180" fontId="18" fillId="0" borderId="7" xfId="0" applyNumberFormat="1" applyFont="1" applyFill="1" applyBorder="1" applyAlignment="1">
      <alignment horizontal="center" vertical="center" shrinkToFit="1"/>
    </xf>
    <xf numFmtId="180" fontId="18" fillId="0" borderId="82" xfId="0" applyNumberFormat="1" applyFont="1" applyFill="1" applyBorder="1" applyAlignment="1">
      <alignment horizontal="center" vertical="center" shrinkToFit="1"/>
    </xf>
    <xf numFmtId="180" fontId="18" fillId="0" borderId="57" xfId="0" applyNumberFormat="1" applyFont="1" applyFill="1" applyBorder="1" applyAlignment="1">
      <alignment horizontal="center" vertical="center" shrinkToFit="1"/>
    </xf>
    <xf numFmtId="180" fontId="18" fillId="0" borderId="52" xfId="0" applyNumberFormat="1" applyFont="1" applyFill="1" applyBorder="1" applyAlignment="1">
      <alignment horizontal="center" vertical="center" shrinkToFit="1"/>
    </xf>
    <xf numFmtId="38" fontId="18" fillId="0" borderId="36" xfId="0" applyNumberFormat="1" applyFont="1" applyFill="1" applyBorder="1" applyAlignment="1">
      <alignment horizontal="center" vertical="center" shrinkToFit="1"/>
    </xf>
    <xf numFmtId="38" fontId="18" fillId="0" borderId="19" xfId="0" applyNumberFormat="1" applyFont="1" applyFill="1" applyBorder="1" applyAlignment="1">
      <alignment horizontal="center" vertical="center" shrinkToFit="1"/>
    </xf>
    <xf numFmtId="38" fontId="18" fillId="0" borderId="7" xfId="0" applyNumberFormat="1" applyFont="1" applyFill="1" applyBorder="1" applyAlignment="1">
      <alignment horizontal="center" vertical="center" shrinkToFit="1"/>
    </xf>
    <xf numFmtId="38" fontId="18" fillId="0" borderId="82" xfId="0" applyNumberFormat="1" applyFont="1" applyFill="1" applyBorder="1" applyAlignment="1">
      <alignment horizontal="center" vertical="center" shrinkToFit="1"/>
    </xf>
    <xf numFmtId="38" fontId="18" fillId="0" borderId="57" xfId="0" applyNumberFormat="1" applyFont="1" applyFill="1" applyBorder="1" applyAlignment="1">
      <alignment horizontal="center" vertical="center" shrinkToFit="1"/>
    </xf>
    <xf numFmtId="38" fontId="18" fillId="0" borderId="52" xfId="0" applyNumberFormat="1" applyFont="1" applyFill="1" applyBorder="1" applyAlignment="1">
      <alignment horizontal="center" vertical="center" shrinkToFit="1"/>
    </xf>
    <xf numFmtId="188" fontId="18" fillId="0" borderId="36" xfId="0" applyNumberFormat="1" applyFont="1" applyFill="1" applyBorder="1" applyAlignment="1">
      <alignment horizontal="center" vertical="center" shrinkToFit="1"/>
    </xf>
    <xf numFmtId="188" fontId="18" fillId="0" borderId="19" xfId="0" applyNumberFormat="1" applyFont="1" applyFill="1" applyBorder="1" applyAlignment="1">
      <alignment horizontal="center" vertical="center" shrinkToFit="1"/>
    </xf>
    <xf numFmtId="188" fontId="18" fillId="0" borderId="7" xfId="0" applyNumberFormat="1" applyFont="1" applyFill="1" applyBorder="1" applyAlignment="1">
      <alignment horizontal="center" vertical="center" shrinkToFit="1"/>
    </xf>
    <xf numFmtId="188" fontId="18" fillId="0" borderId="82" xfId="0" applyNumberFormat="1" applyFont="1" applyFill="1" applyBorder="1" applyAlignment="1">
      <alignment horizontal="center" vertical="center" shrinkToFit="1"/>
    </xf>
    <xf numFmtId="188" fontId="18" fillId="0" borderId="57" xfId="0" applyNumberFormat="1" applyFont="1" applyFill="1" applyBorder="1" applyAlignment="1">
      <alignment horizontal="center" vertical="center" shrinkToFit="1"/>
    </xf>
    <xf numFmtId="188" fontId="18" fillId="0" borderId="52" xfId="0" applyNumberFormat="1" applyFont="1" applyFill="1" applyBorder="1" applyAlignment="1">
      <alignment horizontal="center" vertical="center" shrinkToFit="1"/>
    </xf>
    <xf numFmtId="0" fontId="18" fillId="0" borderId="36" xfId="0" applyNumberFormat="1" applyFont="1" applyFill="1" applyBorder="1" applyAlignment="1">
      <alignment horizontal="center" vertical="center" shrinkToFit="1"/>
    </xf>
    <xf numFmtId="0" fontId="18" fillId="0" borderId="19" xfId="0" applyNumberFormat="1" applyFont="1" applyFill="1" applyBorder="1" applyAlignment="1">
      <alignment horizontal="center" vertical="center" shrinkToFit="1"/>
    </xf>
    <xf numFmtId="0" fontId="18" fillId="0" borderId="7" xfId="0" applyNumberFormat="1" applyFont="1" applyFill="1" applyBorder="1" applyAlignment="1">
      <alignment horizontal="center" vertical="center" shrinkToFit="1"/>
    </xf>
    <xf numFmtId="0" fontId="18" fillId="0" borderId="82" xfId="0" applyNumberFormat="1" applyFont="1" applyFill="1" applyBorder="1" applyAlignment="1">
      <alignment horizontal="center" vertical="center" shrinkToFit="1"/>
    </xf>
    <xf numFmtId="0" fontId="18" fillId="0" borderId="57" xfId="0" applyNumberFormat="1" applyFont="1" applyFill="1" applyBorder="1" applyAlignment="1">
      <alignment horizontal="center" vertical="center" shrinkToFit="1"/>
    </xf>
    <xf numFmtId="0" fontId="18" fillId="0" borderId="52" xfId="0" applyNumberFormat="1" applyFont="1" applyFill="1" applyBorder="1" applyAlignment="1">
      <alignment horizontal="center" vertical="center" shrinkToFit="1"/>
    </xf>
    <xf numFmtId="0" fontId="18" fillId="0" borderId="93" xfId="0" applyNumberFormat="1" applyFont="1" applyFill="1" applyBorder="1" applyAlignment="1">
      <alignment horizontal="center" vertical="center" textRotation="255" shrinkToFit="1"/>
    </xf>
    <xf numFmtId="0" fontId="18" fillId="0" borderId="76" xfId="0" applyNumberFormat="1" applyFont="1" applyFill="1" applyBorder="1" applyAlignment="1">
      <alignment horizontal="center" vertical="center" textRotation="255" shrinkToFit="1"/>
    </xf>
    <xf numFmtId="0" fontId="18" fillId="0" borderId="67" xfId="0" applyNumberFormat="1" applyFont="1" applyFill="1" applyBorder="1" applyAlignment="1">
      <alignment horizontal="center" vertical="center" textRotation="255" shrinkToFit="1"/>
    </xf>
    <xf numFmtId="0" fontId="18" fillId="0" borderId="93" xfId="0" applyNumberFormat="1" applyFont="1" applyFill="1" applyBorder="1" applyAlignment="1">
      <alignment horizontal="center" vertical="center" textRotation="255" justifyLastLine="1"/>
    </xf>
    <xf numFmtId="0" fontId="18" fillId="0" borderId="76" xfId="0" applyNumberFormat="1" applyFont="1" applyFill="1" applyBorder="1" applyAlignment="1">
      <alignment horizontal="center" vertical="center" textRotation="255" justifyLastLine="1"/>
    </xf>
    <xf numFmtId="0" fontId="18" fillId="0" borderId="67" xfId="0" applyNumberFormat="1" applyFont="1" applyFill="1" applyBorder="1" applyAlignment="1">
      <alignment horizontal="center" vertical="center" textRotation="255" justifyLastLine="1"/>
    </xf>
    <xf numFmtId="0" fontId="18" fillId="0" borderId="36" xfId="0" applyNumberFormat="1" applyFont="1" applyFill="1" applyBorder="1" applyAlignment="1">
      <alignment vertical="center"/>
    </xf>
    <xf numFmtId="0" fontId="18" fillId="0" borderId="19" xfId="0" applyNumberFormat="1" applyFont="1" applyFill="1" applyBorder="1" applyAlignment="1">
      <alignment vertical="center"/>
    </xf>
    <xf numFmtId="0" fontId="18" fillId="0" borderId="134" xfId="0" applyNumberFormat="1" applyFont="1" applyFill="1" applyBorder="1" applyAlignment="1">
      <alignment vertical="center"/>
    </xf>
    <xf numFmtId="0" fontId="18" fillId="0" borderId="6" xfId="0" applyNumberFormat="1" applyFont="1" applyFill="1" applyBorder="1" applyAlignment="1">
      <alignment vertical="center"/>
    </xf>
  </cellXfs>
  <cellStyles count="1171">
    <cellStyle name="20% - アクセント 1 2" xfId="7"/>
    <cellStyle name="20% - アクセント 2 2" xfId="8"/>
    <cellStyle name="20% - アクセント 3 2" xfId="9"/>
    <cellStyle name="20% - アクセント 4 2" xfId="10"/>
    <cellStyle name="20% - アクセント 5 2" xfId="11"/>
    <cellStyle name="20% - アクセント 6 2" xfId="12"/>
    <cellStyle name="40% - アクセント 1 2" xfId="13"/>
    <cellStyle name="40% - アクセント 2 2" xfId="14"/>
    <cellStyle name="40% - アクセント 3 2" xfId="15"/>
    <cellStyle name="40% - アクセント 4 2" xfId="16"/>
    <cellStyle name="40% - アクセント 5 2" xfId="17"/>
    <cellStyle name="40% - アクセント 6 2" xfId="18"/>
    <cellStyle name="60% - アクセント 1 2" xfId="19"/>
    <cellStyle name="60% - アクセント 2 2" xfId="20"/>
    <cellStyle name="60% - アクセント 3 2" xfId="21"/>
    <cellStyle name="60% - アクセント 4 2" xfId="22"/>
    <cellStyle name="60% - アクセント 5 2" xfId="23"/>
    <cellStyle name="60% - アクセント 6 2" xfId="24"/>
    <cellStyle name="Excel Built-in Comma [0]" xfId="25"/>
    <cellStyle name="Excel Built-in Comma [0] 2" xfId="1160"/>
    <cellStyle name="Normal" xfId="26"/>
    <cellStyle name="Normal 2" xfId="1165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27"/>
    <cellStyle name="どちらでもない 2 2" xfId="1167"/>
    <cellStyle name="どちらでもない 3" xfId="28"/>
    <cellStyle name="パーセント" xfId="3" builtinId="5"/>
    <cellStyle name="パーセント 2" xfId="1166"/>
    <cellStyle name="パーセント 3" xfId="37"/>
    <cellStyle name="ハイパーリンク 2" xfId="1163"/>
    <cellStyle name="メモ 2" xfId="38"/>
    <cellStyle name="メモ 2 10" xfId="39"/>
    <cellStyle name="メモ 2 10 2" xfId="311"/>
    <cellStyle name="メモ 2 10 2 2" xfId="894"/>
    <cellStyle name="メモ 2 10 3" xfId="524"/>
    <cellStyle name="メモ 2 10 4" xfId="944"/>
    <cellStyle name="メモ 2 11" xfId="40"/>
    <cellStyle name="メモ 2 11 2" xfId="312"/>
    <cellStyle name="メモ 2 11 2 2" xfId="893"/>
    <cellStyle name="メモ 2 11 3" xfId="525"/>
    <cellStyle name="メモ 2 11 4" xfId="945"/>
    <cellStyle name="メモ 2 12" xfId="310"/>
    <cellStyle name="メモ 2 12 2" xfId="895"/>
    <cellStyle name="メモ 2 13" xfId="523"/>
    <cellStyle name="メモ 2 14" xfId="943"/>
    <cellStyle name="メモ 2 2" xfId="41"/>
    <cellStyle name="メモ 2 2 10" xfId="42"/>
    <cellStyle name="メモ 2 2 10 2" xfId="314"/>
    <cellStyle name="メモ 2 2 10 2 2" xfId="891"/>
    <cellStyle name="メモ 2 2 10 3" xfId="527"/>
    <cellStyle name="メモ 2 2 10 4" xfId="947"/>
    <cellStyle name="メモ 2 2 11" xfId="43"/>
    <cellStyle name="メモ 2 2 11 2" xfId="315"/>
    <cellStyle name="メモ 2 2 11 2 2" xfId="890"/>
    <cellStyle name="メモ 2 2 11 3" xfId="528"/>
    <cellStyle name="メモ 2 2 11 4" xfId="948"/>
    <cellStyle name="メモ 2 2 12" xfId="44"/>
    <cellStyle name="メモ 2 2 12 2" xfId="316"/>
    <cellStyle name="メモ 2 2 12 2 2" xfId="889"/>
    <cellStyle name="メモ 2 2 12 3" xfId="529"/>
    <cellStyle name="メモ 2 2 12 4" xfId="949"/>
    <cellStyle name="メモ 2 2 13" xfId="313"/>
    <cellStyle name="メモ 2 2 13 2" xfId="892"/>
    <cellStyle name="メモ 2 2 14" xfId="526"/>
    <cellStyle name="メモ 2 2 15" xfId="946"/>
    <cellStyle name="メモ 2 2 2" xfId="45"/>
    <cellStyle name="メモ 2 2 2 10" xfId="46"/>
    <cellStyle name="メモ 2 2 2 10 2" xfId="318"/>
    <cellStyle name="メモ 2 2 2 10 2 2" xfId="887"/>
    <cellStyle name="メモ 2 2 2 10 3" xfId="531"/>
    <cellStyle name="メモ 2 2 2 10 4" xfId="951"/>
    <cellStyle name="メモ 2 2 2 11" xfId="47"/>
    <cellStyle name="メモ 2 2 2 11 2" xfId="319"/>
    <cellStyle name="メモ 2 2 2 11 2 2" xfId="886"/>
    <cellStyle name="メモ 2 2 2 11 3" xfId="532"/>
    <cellStyle name="メモ 2 2 2 11 4" xfId="952"/>
    <cellStyle name="メモ 2 2 2 12" xfId="317"/>
    <cellStyle name="メモ 2 2 2 12 2" xfId="888"/>
    <cellStyle name="メモ 2 2 2 13" xfId="530"/>
    <cellStyle name="メモ 2 2 2 14" xfId="950"/>
    <cellStyle name="メモ 2 2 2 2" xfId="48"/>
    <cellStyle name="メモ 2 2 2 2 2" xfId="320"/>
    <cellStyle name="メモ 2 2 2 2 2 2" xfId="733"/>
    <cellStyle name="メモ 2 2 2 2 3" xfId="533"/>
    <cellStyle name="メモ 2 2 2 2 4" xfId="953"/>
    <cellStyle name="メモ 2 2 2 3" xfId="49"/>
    <cellStyle name="メモ 2 2 2 3 2" xfId="321"/>
    <cellStyle name="メモ 2 2 2 3 2 2" xfId="842"/>
    <cellStyle name="メモ 2 2 2 3 3" xfId="534"/>
    <cellStyle name="メモ 2 2 2 3 4" xfId="954"/>
    <cellStyle name="メモ 2 2 2 4" xfId="50"/>
    <cellStyle name="メモ 2 2 2 4 2" xfId="322"/>
    <cellStyle name="メモ 2 2 2 4 2 2" xfId="841"/>
    <cellStyle name="メモ 2 2 2 4 3" xfId="535"/>
    <cellStyle name="メモ 2 2 2 4 4" xfId="955"/>
    <cellStyle name="メモ 2 2 2 5" xfId="51"/>
    <cellStyle name="メモ 2 2 2 5 2" xfId="323"/>
    <cellStyle name="メモ 2 2 2 5 2 2" xfId="840"/>
    <cellStyle name="メモ 2 2 2 5 3" xfId="536"/>
    <cellStyle name="メモ 2 2 2 5 4" xfId="956"/>
    <cellStyle name="メモ 2 2 2 6" xfId="52"/>
    <cellStyle name="メモ 2 2 2 6 2" xfId="324"/>
    <cellStyle name="メモ 2 2 2 6 2 2" xfId="839"/>
    <cellStyle name="メモ 2 2 2 6 3" xfId="537"/>
    <cellStyle name="メモ 2 2 2 6 4" xfId="957"/>
    <cellStyle name="メモ 2 2 2 7" xfId="53"/>
    <cellStyle name="メモ 2 2 2 7 2" xfId="325"/>
    <cellStyle name="メモ 2 2 2 7 2 2" xfId="838"/>
    <cellStyle name="メモ 2 2 2 7 3" xfId="538"/>
    <cellStyle name="メモ 2 2 2 7 4" xfId="958"/>
    <cellStyle name="メモ 2 2 2 8" xfId="54"/>
    <cellStyle name="メモ 2 2 2 8 2" xfId="326"/>
    <cellStyle name="メモ 2 2 2 8 2 2" xfId="837"/>
    <cellStyle name="メモ 2 2 2 8 3" xfId="539"/>
    <cellStyle name="メモ 2 2 2 8 4" xfId="959"/>
    <cellStyle name="メモ 2 2 2 9" xfId="55"/>
    <cellStyle name="メモ 2 2 2 9 2" xfId="327"/>
    <cellStyle name="メモ 2 2 2 9 2 2" xfId="836"/>
    <cellStyle name="メモ 2 2 2 9 3" xfId="540"/>
    <cellStyle name="メモ 2 2 2 9 4" xfId="960"/>
    <cellStyle name="メモ 2 2 3" xfId="56"/>
    <cellStyle name="メモ 2 2 3 2" xfId="328"/>
    <cellStyle name="メモ 2 2 3 2 2" xfId="835"/>
    <cellStyle name="メモ 2 2 3 3" xfId="541"/>
    <cellStyle name="メモ 2 2 3 4" xfId="961"/>
    <cellStyle name="メモ 2 2 4" xfId="57"/>
    <cellStyle name="メモ 2 2 4 2" xfId="329"/>
    <cellStyle name="メモ 2 2 4 2 2" xfId="834"/>
    <cellStyle name="メモ 2 2 4 3" xfId="542"/>
    <cellStyle name="メモ 2 2 4 4" xfId="962"/>
    <cellStyle name="メモ 2 2 5" xfId="58"/>
    <cellStyle name="メモ 2 2 5 2" xfId="330"/>
    <cellStyle name="メモ 2 2 5 2 2" xfId="833"/>
    <cellStyle name="メモ 2 2 5 3" xfId="543"/>
    <cellStyle name="メモ 2 2 5 4" xfId="963"/>
    <cellStyle name="メモ 2 2 6" xfId="59"/>
    <cellStyle name="メモ 2 2 6 2" xfId="331"/>
    <cellStyle name="メモ 2 2 6 2 2" xfId="832"/>
    <cellStyle name="メモ 2 2 6 3" xfId="544"/>
    <cellStyle name="メモ 2 2 6 4" xfId="964"/>
    <cellStyle name="メモ 2 2 7" xfId="60"/>
    <cellStyle name="メモ 2 2 7 2" xfId="332"/>
    <cellStyle name="メモ 2 2 7 2 2" xfId="831"/>
    <cellStyle name="メモ 2 2 7 3" xfId="545"/>
    <cellStyle name="メモ 2 2 7 4" xfId="965"/>
    <cellStyle name="メモ 2 2 8" xfId="61"/>
    <cellStyle name="メモ 2 2 8 2" xfId="333"/>
    <cellStyle name="メモ 2 2 8 2 2" xfId="830"/>
    <cellStyle name="メモ 2 2 8 3" xfId="546"/>
    <cellStyle name="メモ 2 2 8 4" xfId="966"/>
    <cellStyle name="メモ 2 2 9" xfId="62"/>
    <cellStyle name="メモ 2 2 9 2" xfId="334"/>
    <cellStyle name="メモ 2 2 9 2 2" xfId="829"/>
    <cellStyle name="メモ 2 2 9 3" xfId="547"/>
    <cellStyle name="メモ 2 2 9 4" xfId="967"/>
    <cellStyle name="メモ 2 3" xfId="63"/>
    <cellStyle name="メモ 2 3 10" xfId="64"/>
    <cellStyle name="メモ 2 3 10 2" xfId="336"/>
    <cellStyle name="メモ 2 3 10 2 2" xfId="827"/>
    <cellStyle name="メモ 2 3 10 3" xfId="549"/>
    <cellStyle name="メモ 2 3 10 4" xfId="969"/>
    <cellStyle name="メモ 2 3 11" xfId="65"/>
    <cellStyle name="メモ 2 3 11 2" xfId="337"/>
    <cellStyle name="メモ 2 3 11 2 2" xfId="826"/>
    <cellStyle name="メモ 2 3 11 3" xfId="550"/>
    <cellStyle name="メモ 2 3 11 4" xfId="970"/>
    <cellStyle name="メモ 2 3 12" xfId="335"/>
    <cellStyle name="メモ 2 3 12 2" xfId="828"/>
    <cellStyle name="メモ 2 3 13" xfId="548"/>
    <cellStyle name="メモ 2 3 14" xfId="968"/>
    <cellStyle name="メモ 2 3 2" xfId="66"/>
    <cellStyle name="メモ 2 3 2 2" xfId="338"/>
    <cellStyle name="メモ 2 3 2 2 2" xfId="825"/>
    <cellStyle name="メモ 2 3 2 3" xfId="551"/>
    <cellStyle name="メモ 2 3 2 4" xfId="971"/>
    <cellStyle name="メモ 2 3 3" xfId="67"/>
    <cellStyle name="メモ 2 3 3 2" xfId="339"/>
    <cellStyle name="メモ 2 3 3 2 2" xfId="824"/>
    <cellStyle name="メモ 2 3 3 3" xfId="552"/>
    <cellStyle name="メモ 2 3 3 4" xfId="972"/>
    <cellStyle name="メモ 2 3 4" xfId="68"/>
    <cellStyle name="メモ 2 3 4 2" xfId="340"/>
    <cellStyle name="メモ 2 3 4 2 2" xfId="823"/>
    <cellStyle name="メモ 2 3 4 3" xfId="553"/>
    <cellStyle name="メモ 2 3 4 4" xfId="973"/>
    <cellStyle name="メモ 2 3 5" xfId="69"/>
    <cellStyle name="メモ 2 3 5 2" xfId="341"/>
    <cellStyle name="メモ 2 3 5 2 2" xfId="822"/>
    <cellStyle name="メモ 2 3 5 3" xfId="554"/>
    <cellStyle name="メモ 2 3 5 4" xfId="974"/>
    <cellStyle name="メモ 2 3 6" xfId="70"/>
    <cellStyle name="メモ 2 3 6 2" xfId="342"/>
    <cellStyle name="メモ 2 3 6 2 2" xfId="821"/>
    <cellStyle name="メモ 2 3 6 3" xfId="555"/>
    <cellStyle name="メモ 2 3 6 4" xfId="975"/>
    <cellStyle name="メモ 2 3 7" xfId="71"/>
    <cellStyle name="メモ 2 3 7 2" xfId="343"/>
    <cellStyle name="メモ 2 3 7 2 2" xfId="820"/>
    <cellStyle name="メモ 2 3 7 3" xfId="556"/>
    <cellStyle name="メモ 2 3 7 4" xfId="976"/>
    <cellStyle name="メモ 2 3 8" xfId="72"/>
    <cellStyle name="メモ 2 3 8 2" xfId="344"/>
    <cellStyle name="メモ 2 3 8 2 2" xfId="819"/>
    <cellStyle name="メモ 2 3 8 3" xfId="557"/>
    <cellStyle name="メモ 2 3 8 4" xfId="977"/>
    <cellStyle name="メモ 2 3 9" xfId="73"/>
    <cellStyle name="メモ 2 3 9 2" xfId="345"/>
    <cellStyle name="メモ 2 3 9 2 2" xfId="818"/>
    <cellStyle name="メモ 2 3 9 3" xfId="558"/>
    <cellStyle name="メモ 2 3 9 4" xfId="978"/>
    <cellStyle name="メモ 2 4" xfId="74"/>
    <cellStyle name="メモ 2 4 2" xfId="346"/>
    <cellStyle name="メモ 2 4 2 2" xfId="817"/>
    <cellStyle name="メモ 2 4 3" xfId="559"/>
    <cellStyle name="メモ 2 4 4" xfId="979"/>
    <cellStyle name="メモ 2 5" xfId="75"/>
    <cellStyle name="メモ 2 5 2" xfId="347"/>
    <cellStyle name="メモ 2 5 2 2" xfId="816"/>
    <cellStyle name="メモ 2 5 3" xfId="560"/>
    <cellStyle name="メモ 2 5 4" xfId="980"/>
    <cellStyle name="メモ 2 6" xfId="76"/>
    <cellStyle name="メモ 2 6 2" xfId="348"/>
    <cellStyle name="メモ 2 6 2 2" xfId="815"/>
    <cellStyle name="メモ 2 6 3" xfId="561"/>
    <cellStyle name="メモ 2 6 4" xfId="981"/>
    <cellStyle name="メモ 2 7" xfId="77"/>
    <cellStyle name="メモ 2 7 2" xfId="349"/>
    <cellStyle name="メモ 2 7 2 2" xfId="814"/>
    <cellStyle name="メモ 2 7 3" xfId="562"/>
    <cellStyle name="メモ 2 7 4" xfId="982"/>
    <cellStyle name="メモ 2 8" xfId="78"/>
    <cellStyle name="メモ 2 8 2" xfId="350"/>
    <cellStyle name="メモ 2 8 2 2" xfId="813"/>
    <cellStyle name="メモ 2 8 3" xfId="563"/>
    <cellStyle name="メモ 2 8 4" xfId="983"/>
    <cellStyle name="メモ 2 9" xfId="79"/>
    <cellStyle name="メモ 2 9 2" xfId="351"/>
    <cellStyle name="メモ 2 9 2 2" xfId="812"/>
    <cellStyle name="メモ 2 9 3" xfId="564"/>
    <cellStyle name="メモ 2 9 4" xfId="984"/>
    <cellStyle name="リンク セル 2" xfId="80"/>
    <cellStyle name="悪い 2" xfId="165"/>
    <cellStyle name="計算 2" xfId="219"/>
    <cellStyle name="計算 2 10" xfId="220"/>
    <cellStyle name="計算 2 10 2" xfId="437"/>
    <cellStyle name="計算 2 10 2 2" xfId="908"/>
    <cellStyle name="計算 2 10 3" xfId="650"/>
    <cellStyle name="計算 2 10 4" xfId="1070"/>
    <cellStyle name="計算 2 11" xfId="221"/>
    <cellStyle name="計算 2 11 2" xfId="438"/>
    <cellStyle name="計算 2 11 2 2" xfId="907"/>
    <cellStyle name="計算 2 11 3" xfId="651"/>
    <cellStyle name="計算 2 11 4" xfId="1071"/>
    <cellStyle name="計算 2 12" xfId="436"/>
    <cellStyle name="計算 2 12 2" xfId="909"/>
    <cellStyle name="計算 2 13" xfId="649"/>
    <cellStyle name="計算 2 14" xfId="1069"/>
    <cellStyle name="計算 2 2" xfId="222"/>
    <cellStyle name="計算 2 2 10" xfId="223"/>
    <cellStyle name="計算 2 2 10 2" xfId="440"/>
    <cellStyle name="計算 2 2 10 2 2" xfId="905"/>
    <cellStyle name="計算 2 2 10 3" xfId="653"/>
    <cellStyle name="計算 2 2 10 4" xfId="1073"/>
    <cellStyle name="計算 2 2 11" xfId="224"/>
    <cellStyle name="計算 2 2 11 2" xfId="441"/>
    <cellStyle name="計算 2 2 11 2 2" xfId="904"/>
    <cellStyle name="計算 2 2 11 3" xfId="654"/>
    <cellStyle name="計算 2 2 11 4" xfId="1074"/>
    <cellStyle name="計算 2 2 12" xfId="225"/>
    <cellStyle name="計算 2 2 12 2" xfId="442"/>
    <cellStyle name="計算 2 2 12 2 2" xfId="903"/>
    <cellStyle name="計算 2 2 12 3" xfId="655"/>
    <cellStyle name="計算 2 2 12 4" xfId="1075"/>
    <cellStyle name="計算 2 2 13" xfId="439"/>
    <cellStyle name="計算 2 2 13 2" xfId="906"/>
    <cellStyle name="計算 2 2 14" xfId="652"/>
    <cellStyle name="計算 2 2 15" xfId="1072"/>
    <cellStyle name="計算 2 2 2" xfId="226"/>
    <cellStyle name="計算 2 2 2 10" xfId="227"/>
    <cellStyle name="計算 2 2 2 10 2" xfId="444"/>
    <cellStyle name="計算 2 2 2 10 2 2" xfId="901"/>
    <cellStyle name="計算 2 2 2 10 3" xfId="657"/>
    <cellStyle name="計算 2 2 2 10 4" xfId="1077"/>
    <cellStyle name="計算 2 2 2 11" xfId="228"/>
    <cellStyle name="計算 2 2 2 11 2" xfId="445"/>
    <cellStyle name="計算 2 2 2 11 2 2" xfId="900"/>
    <cellStyle name="計算 2 2 2 11 3" xfId="658"/>
    <cellStyle name="計算 2 2 2 11 4" xfId="1078"/>
    <cellStyle name="計算 2 2 2 12" xfId="443"/>
    <cellStyle name="計算 2 2 2 12 2" xfId="902"/>
    <cellStyle name="計算 2 2 2 13" xfId="656"/>
    <cellStyle name="計算 2 2 2 14" xfId="1076"/>
    <cellStyle name="計算 2 2 2 2" xfId="229"/>
    <cellStyle name="計算 2 2 2 2 2" xfId="446"/>
    <cellStyle name="計算 2 2 2 2 2 2" xfId="899"/>
    <cellStyle name="計算 2 2 2 2 3" xfId="659"/>
    <cellStyle name="計算 2 2 2 2 4" xfId="1079"/>
    <cellStyle name="計算 2 2 2 3" xfId="230"/>
    <cellStyle name="計算 2 2 2 3 2" xfId="447"/>
    <cellStyle name="計算 2 2 2 3 2 2" xfId="898"/>
    <cellStyle name="計算 2 2 2 3 3" xfId="660"/>
    <cellStyle name="計算 2 2 2 3 4" xfId="1080"/>
    <cellStyle name="計算 2 2 2 4" xfId="231"/>
    <cellStyle name="計算 2 2 2 4 2" xfId="448"/>
    <cellStyle name="計算 2 2 2 4 2 2" xfId="897"/>
    <cellStyle name="計算 2 2 2 4 3" xfId="661"/>
    <cellStyle name="計算 2 2 2 4 4" xfId="1081"/>
    <cellStyle name="計算 2 2 2 5" xfId="232"/>
    <cellStyle name="計算 2 2 2 5 2" xfId="449"/>
    <cellStyle name="計算 2 2 2 5 2 2" xfId="896"/>
    <cellStyle name="計算 2 2 2 5 3" xfId="662"/>
    <cellStyle name="計算 2 2 2 5 4" xfId="1082"/>
    <cellStyle name="計算 2 2 2 6" xfId="233"/>
    <cellStyle name="計算 2 2 2 6 2" xfId="450"/>
    <cellStyle name="計算 2 2 2 6 2 2" xfId="885"/>
    <cellStyle name="計算 2 2 2 6 3" xfId="663"/>
    <cellStyle name="計算 2 2 2 6 4" xfId="1083"/>
    <cellStyle name="計算 2 2 2 7" xfId="234"/>
    <cellStyle name="計算 2 2 2 7 2" xfId="451"/>
    <cellStyle name="計算 2 2 2 7 2 2" xfId="801"/>
    <cellStyle name="計算 2 2 2 7 3" xfId="664"/>
    <cellStyle name="計算 2 2 2 7 4" xfId="1084"/>
    <cellStyle name="計算 2 2 2 8" xfId="235"/>
    <cellStyle name="計算 2 2 2 8 2" xfId="452"/>
    <cellStyle name="計算 2 2 2 8 2 2" xfId="800"/>
    <cellStyle name="計算 2 2 2 8 3" xfId="665"/>
    <cellStyle name="計算 2 2 2 8 4" xfId="1085"/>
    <cellStyle name="計算 2 2 2 9" xfId="236"/>
    <cellStyle name="計算 2 2 2 9 2" xfId="453"/>
    <cellStyle name="計算 2 2 2 9 2 2" xfId="799"/>
    <cellStyle name="計算 2 2 2 9 3" xfId="666"/>
    <cellStyle name="計算 2 2 2 9 4" xfId="1086"/>
    <cellStyle name="計算 2 2 3" xfId="237"/>
    <cellStyle name="計算 2 2 3 2" xfId="454"/>
    <cellStyle name="計算 2 2 3 2 2" xfId="798"/>
    <cellStyle name="計算 2 2 3 3" xfId="667"/>
    <cellStyle name="計算 2 2 3 4" xfId="1087"/>
    <cellStyle name="計算 2 2 4" xfId="238"/>
    <cellStyle name="計算 2 2 4 2" xfId="455"/>
    <cellStyle name="計算 2 2 4 2 2" xfId="797"/>
    <cellStyle name="計算 2 2 4 3" xfId="668"/>
    <cellStyle name="計算 2 2 4 4" xfId="1088"/>
    <cellStyle name="計算 2 2 5" xfId="239"/>
    <cellStyle name="計算 2 2 5 2" xfId="456"/>
    <cellStyle name="計算 2 2 5 2 2" xfId="796"/>
    <cellStyle name="計算 2 2 5 3" xfId="669"/>
    <cellStyle name="計算 2 2 5 4" xfId="1089"/>
    <cellStyle name="計算 2 2 6" xfId="240"/>
    <cellStyle name="計算 2 2 6 2" xfId="457"/>
    <cellStyle name="計算 2 2 6 2 2" xfId="795"/>
    <cellStyle name="計算 2 2 6 3" xfId="670"/>
    <cellStyle name="計算 2 2 6 4" xfId="1090"/>
    <cellStyle name="計算 2 2 7" xfId="241"/>
    <cellStyle name="計算 2 2 7 2" xfId="458"/>
    <cellStyle name="計算 2 2 7 2 2" xfId="794"/>
    <cellStyle name="計算 2 2 7 3" xfId="671"/>
    <cellStyle name="計算 2 2 7 4" xfId="1091"/>
    <cellStyle name="計算 2 2 8" xfId="242"/>
    <cellStyle name="計算 2 2 8 2" xfId="459"/>
    <cellStyle name="計算 2 2 8 2 2" xfId="793"/>
    <cellStyle name="計算 2 2 8 3" xfId="672"/>
    <cellStyle name="計算 2 2 8 4" xfId="1092"/>
    <cellStyle name="計算 2 2 9" xfId="243"/>
    <cellStyle name="計算 2 2 9 2" xfId="460"/>
    <cellStyle name="計算 2 2 9 2 2" xfId="792"/>
    <cellStyle name="計算 2 2 9 3" xfId="673"/>
    <cellStyle name="計算 2 2 9 4" xfId="1093"/>
    <cellStyle name="計算 2 3" xfId="244"/>
    <cellStyle name="計算 2 3 10" xfId="245"/>
    <cellStyle name="計算 2 3 10 2" xfId="462"/>
    <cellStyle name="計算 2 3 10 2 2" xfId="790"/>
    <cellStyle name="計算 2 3 10 3" xfId="675"/>
    <cellStyle name="計算 2 3 10 4" xfId="1095"/>
    <cellStyle name="計算 2 3 11" xfId="246"/>
    <cellStyle name="計算 2 3 11 2" xfId="463"/>
    <cellStyle name="計算 2 3 11 2 2" xfId="789"/>
    <cellStyle name="計算 2 3 11 3" xfId="676"/>
    <cellStyle name="計算 2 3 11 4" xfId="1096"/>
    <cellStyle name="計算 2 3 12" xfId="461"/>
    <cellStyle name="計算 2 3 12 2" xfId="791"/>
    <cellStyle name="計算 2 3 13" xfId="674"/>
    <cellStyle name="計算 2 3 14" xfId="1094"/>
    <cellStyle name="計算 2 3 2" xfId="247"/>
    <cellStyle name="計算 2 3 2 2" xfId="464"/>
    <cellStyle name="計算 2 3 2 2 2" xfId="788"/>
    <cellStyle name="計算 2 3 2 3" xfId="677"/>
    <cellStyle name="計算 2 3 2 4" xfId="1097"/>
    <cellStyle name="計算 2 3 3" xfId="248"/>
    <cellStyle name="計算 2 3 3 2" xfId="465"/>
    <cellStyle name="計算 2 3 3 2 2" xfId="787"/>
    <cellStyle name="計算 2 3 3 3" xfId="678"/>
    <cellStyle name="計算 2 3 3 4" xfId="1098"/>
    <cellStyle name="計算 2 3 4" xfId="249"/>
    <cellStyle name="計算 2 3 4 2" xfId="466"/>
    <cellStyle name="計算 2 3 4 2 2" xfId="786"/>
    <cellStyle name="計算 2 3 4 3" xfId="679"/>
    <cellStyle name="計算 2 3 4 4" xfId="1099"/>
    <cellStyle name="計算 2 3 5" xfId="250"/>
    <cellStyle name="計算 2 3 5 2" xfId="467"/>
    <cellStyle name="計算 2 3 5 2 2" xfId="785"/>
    <cellStyle name="計算 2 3 5 3" xfId="680"/>
    <cellStyle name="計算 2 3 5 4" xfId="1100"/>
    <cellStyle name="計算 2 3 6" xfId="251"/>
    <cellStyle name="計算 2 3 6 2" xfId="468"/>
    <cellStyle name="計算 2 3 6 2 2" xfId="784"/>
    <cellStyle name="計算 2 3 6 3" xfId="681"/>
    <cellStyle name="計算 2 3 6 4" xfId="1101"/>
    <cellStyle name="計算 2 3 7" xfId="252"/>
    <cellStyle name="計算 2 3 7 2" xfId="469"/>
    <cellStyle name="計算 2 3 7 2 2" xfId="783"/>
    <cellStyle name="計算 2 3 7 3" xfId="682"/>
    <cellStyle name="計算 2 3 7 4" xfId="1102"/>
    <cellStyle name="計算 2 3 8" xfId="253"/>
    <cellStyle name="計算 2 3 8 2" xfId="470"/>
    <cellStyle name="計算 2 3 8 2 2" xfId="782"/>
    <cellStyle name="計算 2 3 8 3" xfId="683"/>
    <cellStyle name="計算 2 3 8 4" xfId="1103"/>
    <cellStyle name="計算 2 3 9" xfId="254"/>
    <cellStyle name="計算 2 3 9 2" xfId="471"/>
    <cellStyle name="計算 2 3 9 2 2" xfId="781"/>
    <cellStyle name="計算 2 3 9 3" xfId="684"/>
    <cellStyle name="計算 2 3 9 4" xfId="1104"/>
    <cellStyle name="計算 2 4" xfId="255"/>
    <cellStyle name="計算 2 4 2" xfId="472"/>
    <cellStyle name="計算 2 4 2 2" xfId="780"/>
    <cellStyle name="計算 2 4 3" xfId="685"/>
    <cellStyle name="計算 2 4 4" xfId="1105"/>
    <cellStyle name="計算 2 5" xfId="256"/>
    <cellStyle name="計算 2 5 2" xfId="473"/>
    <cellStyle name="計算 2 5 2 2" xfId="779"/>
    <cellStyle name="計算 2 5 3" xfId="686"/>
    <cellStyle name="計算 2 5 4" xfId="1106"/>
    <cellStyle name="計算 2 6" xfId="257"/>
    <cellStyle name="計算 2 6 2" xfId="474"/>
    <cellStyle name="計算 2 6 2 2" xfId="778"/>
    <cellStyle name="計算 2 6 3" xfId="687"/>
    <cellStyle name="計算 2 6 4" xfId="1107"/>
    <cellStyle name="計算 2 7" xfId="258"/>
    <cellStyle name="計算 2 7 2" xfId="475"/>
    <cellStyle name="計算 2 7 2 2" xfId="777"/>
    <cellStyle name="計算 2 7 3" xfId="688"/>
    <cellStyle name="計算 2 7 4" xfId="1108"/>
    <cellStyle name="計算 2 8" xfId="259"/>
    <cellStyle name="計算 2 8 2" xfId="476"/>
    <cellStyle name="計算 2 8 2 2" xfId="776"/>
    <cellStyle name="計算 2 8 3" xfId="689"/>
    <cellStyle name="計算 2 8 4" xfId="1109"/>
    <cellStyle name="計算 2 9" xfId="260"/>
    <cellStyle name="計算 2 9 2" xfId="477"/>
    <cellStyle name="計算 2 9 2 2" xfId="775"/>
    <cellStyle name="計算 2 9 3" xfId="690"/>
    <cellStyle name="計算 2 9 4" xfId="1110"/>
    <cellStyle name="警告文 2" xfId="263"/>
    <cellStyle name="桁区切り" xfId="1" builtinId="6"/>
    <cellStyle name="桁区切り [0.00] 2" xfId="173"/>
    <cellStyle name="桁区切り 10" xfId="166"/>
    <cellStyle name="桁区切り 13" xfId="167"/>
    <cellStyle name="桁区切り 2" xfId="5"/>
    <cellStyle name="桁区切り 2 2" xfId="1164"/>
    <cellStyle name="桁区切り 2 3" xfId="168"/>
    <cellStyle name="桁区切り 3" xfId="169"/>
    <cellStyle name="桁区切り 4" xfId="170"/>
    <cellStyle name="桁区切り 4 2" xfId="1156"/>
    <cellStyle name="桁区切り 5" xfId="171"/>
    <cellStyle name="桁区切り 6" xfId="172"/>
    <cellStyle name="桁区切り 7" xfId="1154"/>
    <cellStyle name="桁区切り 8" xfId="308"/>
    <cellStyle name="見出し 1 2" xfId="215"/>
    <cellStyle name="見出し 2 2" xfId="216"/>
    <cellStyle name="見出し 3 2" xfId="217"/>
    <cellStyle name="見出し 4 2" xfId="218"/>
    <cellStyle name="集計 2" xfId="266"/>
    <cellStyle name="集計 2 10" xfId="267"/>
    <cellStyle name="集計 2 10 2" xfId="482"/>
    <cellStyle name="集計 2 10 2 2" xfId="773"/>
    <cellStyle name="集計 2 10 3" xfId="692"/>
    <cellStyle name="集計 2 10 4" xfId="1112"/>
    <cellStyle name="集計 2 11" xfId="268"/>
    <cellStyle name="集計 2 11 2" xfId="483"/>
    <cellStyle name="集計 2 11 2 2" xfId="772"/>
    <cellStyle name="集計 2 11 3" xfId="693"/>
    <cellStyle name="集計 2 11 4" xfId="1113"/>
    <cellStyle name="集計 2 12" xfId="481"/>
    <cellStyle name="集計 2 12 2" xfId="774"/>
    <cellStyle name="集計 2 13" xfId="691"/>
    <cellStyle name="集計 2 14" xfId="1111"/>
    <cellStyle name="集計 2 2" xfId="269"/>
    <cellStyle name="集計 2 2 10" xfId="270"/>
    <cellStyle name="集計 2 2 10 2" xfId="485"/>
    <cellStyle name="集計 2 2 10 2 2" xfId="770"/>
    <cellStyle name="集計 2 2 10 3" xfId="695"/>
    <cellStyle name="集計 2 2 10 4" xfId="1115"/>
    <cellStyle name="集計 2 2 11" xfId="271"/>
    <cellStyle name="集計 2 2 11 2" xfId="486"/>
    <cellStyle name="集計 2 2 11 2 2" xfId="769"/>
    <cellStyle name="集計 2 2 11 3" xfId="696"/>
    <cellStyle name="集計 2 2 11 4" xfId="1116"/>
    <cellStyle name="集計 2 2 12" xfId="272"/>
    <cellStyle name="集計 2 2 12 2" xfId="487"/>
    <cellStyle name="集計 2 2 12 2 2" xfId="768"/>
    <cellStyle name="集計 2 2 12 3" xfId="697"/>
    <cellStyle name="集計 2 2 12 4" xfId="1117"/>
    <cellStyle name="集計 2 2 13" xfId="484"/>
    <cellStyle name="集計 2 2 13 2" xfId="771"/>
    <cellStyle name="集計 2 2 14" xfId="694"/>
    <cellStyle name="集計 2 2 15" xfId="1114"/>
    <cellStyle name="集計 2 2 2" xfId="273"/>
    <cellStyle name="集計 2 2 2 10" xfId="274"/>
    <cellStyle name="集計 2 2 2 10 2" xfId="489"/>
    <cellStyle name="集計 2 2 2 10 2 2" xfId="766"/>
    <cellStyle name="集計 2 2 2 10 3" xfId="699"/>
    <cellStyle name="集計 2 2 2 10 4" xfId="1119"/>
    <cellStyle name="集計 2 2 2 11" xfId="275"/>
    <cellStyle name="集計 2 2 2 11 2" xfId="490"/>
    <cellStyle name="集計 2 2 2 11 2 2" xfId="765"/>
    <cellStyle name="集計 2 2 2 11 3" xfId="700"/>
    <cellStyle name="集計 2 2 2 11 4" xfId="1120"/>
    <cellStyle name="集計 2 2 2 12" xfId="488"/>
    <cellStyle name="集計 2 2 2 12 2" xfId="767"/>
    <cellStyle name="集計 2 2 2 13" xfId="698"/>
    <cellStyle name="集計 2 2 2 14" xfId="1118"/>
    <cellStyle name="集計 2 2 2 2" xfId="276"/>
    <cellStyle name="集計 2 2 2 2 2" xfId="491"/>
    <cellStyle name="集計 2 2 2 2 2 2" xfId="942"/>
    <cellStyle name="集計 2 2 2 2 3" xfId="701"/>
    <cellStyle name="集計 2 2 2 2 4" xfId="1121"/>
    <cellStyle name="集計 2 2 2 3" xfId="277"/>
    <cellStyle name="集計 2 2 2 3 2" xfId="492"/>
    <cellStyle name="集計 2 2 2 3 2 2" xfId="764"/>
    <cellStyle name="集計 2 2 2 3 3" xfId="702"/>
    <cellStyle name="集計 2 2 2 3 4" xfId="1122"/>
    <cellStyle name="集計 2 2 2 4" xfId="278"/>
    <cellStyle name="集計 2 2 2 4 2" xfId="493"/>
    <cellStyle name="集計 2 2 2 4 2 2" xfId="755"/>
    <cellStyle name="集計 2 2 2 4 3" xfId="703"/>
    <cellStyle name="集計 2 2 2 4 4" xfId="1123"/>
    <cellStyle name="集計 2 2 2 5" xfId="279"/>
    <cellStyle name="集計 2 2 2 5 2" xfId="494"/>
    <cellStyle name="集計 2 2 2 5 2 2" xfId="754"/>
    <cellStyle name="集計 2 2 2 5 3" xfId="704"/>
    <cellStyle name="集計 2 2 2 5 4" xfId="1124"/>
    <cellStyle name="集計 2 2 2 6" xfId="280"/>
    <cellStyle name="集計 2 2 2 6 2" xfId="495"/>
    <cellStyle name="集計 2 2 2 6 2 2" xfId="763"/>
    <cellStyle name="集計 2 2 2 6 3" xfId="705"/>
    <cellStyle name="集計 2 2 2 6 4" xfId="1125"/>
    <cellStyle name="集計 2 2 2 7" xfId="281"/>
    <cellStyle name="集計 2 2 2 7 2" xfId="496"/>
    <cellStyle name="集計 2 2 2 7 2 2" xfId="762"/>
    <cellStyle name="集計 2 2 2 7 3" xfId="706"/>
    <cellStyle name="集計 2 2 2 7 4" xfId="1126"/>
    <cellStyle name="集計 2 2 2 8" xfId="282"/>
    <cellStyle name="集計 2 2 2 8 2" xfId="497"/>
    <cellStyle name="集計 2 2 2 8 2 2" xfId="761"/>
    <cellStyle name="集計 2 2 2 8 3" xfId="707"/>
    <cellStyle name="集計 2 2 2 8 4" xfId="1127"/>
    <cellStyle name="集計 2 2 2 9" xfId="283"/>
    <cellStyle name="集計 2 2 2 9 2" xfId="498"/>
    <cellStyle name="集計 2 2 2 9 2 2" xfId="760"/>
    <cellStyle name="集計 2 2 2 9 3" xfId="708"/>
    <cellStyle name="集計 2 2 2 9 4" xfId="1128"/>
    <cellStyle name="集計 2 2 3" xfId="284"/>
    <cellStyle name="集計 2 2 3 2" xfId="499"/>
    <cellStyle name="集計 2 2 3 2 2" xfId="759"/>
    <cellStyle name="集計 2 2 3 3" xfId="709"/>
    <cellStyle name="集計 2 2 3 4" xfId="1129"/>
    <cellStyle name="集計 2 2 4" xfId="285"/>
    <cellStyle name="集計 2 2 4 2" xfId="500"/>
    <cellStyle name="集計 2 2 4 2 2" xfId="758"/>
    <cellStyle name="集計 2 2 4 3" xfId="710"/>
    <cellStyle name="集計 2 2 4 4" xfId="1130"/>
    <cellStyle name="集計 2 2 5" xfId="286"/>
    <cellStyle name="集計 2 2 5 2" xfId="501"/>
    <cellStyle name="集計 2 2 5 2 2" xfId="757"/>
    <cellStyle name="集計 2 2 5 3" xfId="711"/>
    <cellStyle name="集計 2 2 5 4" xfId="1131"/>
    <cellStyle name="集計 2 2 6" xfId="287"/>
    <cellStyle name="集計 2 2 6 2" xfId="502"/>
    <cellStyle name="集計 2 2 6 2 2" xfId="756"/>
    <cellStyle name="集計 2 2 6 3" xfId="712"/>
    <cellStyle name="集計 2 2 6 4" xfId="1132"/>
    <cellStyle name="集計 2 2 7" xfId="288"/>
    <cellStyle name="集計 2 2 7 2" xfId="503"/>
    <cellStyle name="集計 2 2 7 2 2" xfId="753"/>
    <cellStyle name="集計 2 2 7 3" xfId="713"/>
    <cellStyle name="集計 2 2 7 4" xfId="1133"/>
    <cellStyle name="集計 2 2 8" xfId="289"/>
    <cellStyle name="集計 2 2 8 2" xfId="504"/>
    <cellStyle name="集計 2 2 8 2 2" xfId="752"/>
    <cellStyle name="集計 2 2 8 3" xfId="714"/>
    <cellStyle name="集計 2 2 8 4" xfId="1134"/>
    <cellStyle name="集計 2 2 9" xfId="290"/>
    <cellStyle name="集計 2 2 9 2" xfId="505"/>
    <cellStyle name="集計 2 2 9 2 2" xfId="751"/>
    <cellStyle name="集計 2 2 9 3" xfId="715"/>
    <cellStyle name="集計 2 2 9 4" xfId="1135"/>
    <cellStyle name="集計 2 3" xfId="291"/>
    <cellStyle name="集計 2 3 10" xfId="292"/>
    <cellStyle name="集計 2 3 10 2" xfId="507"/>
    <cellStyle name="集計 2 3 10 2 2" xfId="749"/>
    <cellStyle name="集計 2 3 10 3" xfId="717"/>
    <cellStyle name="集計 2 3 10 4" xfId="1137"/>
    <cellStyle name="集計 2 3 11" xfId="293"/>
    <cellStyle name="集計 2 3 11 2" xfId="508"/>
    <cellStyle name="集計 2 3 11 2 2" xfId="748"/>
    <cellStyle name="集計 2 3 11 3" xfId="718"/>
    <cellStyle name="集計 2 3 11 4" xfId="1138"/>
    <cellStyle name="集計 2 3 12" xfId="506"/>
    <cellStyle name="集計 2 3 12 2" xfId="750"/>
    <cellStyle name="集計 2 3 13" xfId="716"/>
    <cellStyle name="集計 2 3 14" xfId="1136"/>
    <cellStyle name="集計 2 3 2" xfId="294"/>
    <cellStyle name="集計 2 3 2 2" xfId="509"/>
    <cellStyle name="集計 2 3 2 2 2" xfId="747"/>
    <cellStyle name="集計 2 3 2 3" xfId="719"/>
    <cellStyle name="集計 2 3 2 4" xfId="1139"/>
    <cellStyle name="集計 2 3 3" xfId="295"/>
    <cellStyle name="集計 2 3 3 2" xfId="510"/>
    <cellStyle name="集計 2 3 3 2 2" xfId="746"/>
    <cellStyle name="集計 2 3 3 3" xfId="720"/>
    <cellStyle name="集計 2 3 3 4" xfId="1140"/>
    <cellStyle name="集計 2 3 4" xfId="296"/>
    <cellStyle name="集計 2 3 4 2" xfId="511"/>
    <cellStyle name="集計 2 3 4 2 2" xfId="745"/>
    <cellStyle name="集計 2 3 4 3" xfId="721"/>
    <cellStyle name="集計 2 3 4 4" xfId="1141"/>
    <cellStyle name="集計 2 3 5" xfId="297"/>
    <cellStyle name="集計 2 3 5 2" xfId="512"/>
    <cellStyle name="集計 2 3 5 2 2" xfId="744"/>
    <cellStyle name="集計 2 3 5 3" xfId="722"/>
    <cellStyle name="集計 2 3 5 4" xfId="1142"/>
    <cellStyle name="集計 2 3 6" xfId="298"/>
    <cellStyle name="集計 2 3 6 2" xfId="513"/>
    <cellStyle name="集計 2 3 6 2 2" xfId="743"/>
    <cellStyle name="集計 2 3 6 3" xfId="723"/>
    <cellStyle name="集計 2 3 6 4" xfId="1143"/>
    <cellStyle name="集計 2 3 7" xfId="299"/>
    <cellStyle name="集計 2 3 7 2" xfId="514"/>
    <cellStyle name="集計 2 3 7 2 2" xfId="742"/>
    <cellStyle name="集計 2 3 7 3" xfId="724"/>
    <cellStyle name="集計 2 3 7 4" xfId="1144"/>
    <cellStyle name="集計 2 3 8" xfId="300"/>
    <cellStyle name="集計 2 3 8 2" xfId="515"/>
    <cellStyle name="集計 2 3 8 2 2" xfId="741"/>
    <cellStyle name="集計 2 3 8 3" xfId="725"/>
    <cellStyle name="集計 2 3 8 4" xfId="1145"/>
    <cellStyle name="集計 2 3 9" xfId="301"/>
    <cellStyle name="集計 2 3 9 2" xfId="516"/>
    <cellStyle name="集計 2 3 9 2 2" xfId="740"/>
    <cellStyle name="集計 2 3 9 3" xfId="726"/>
    <cellStyle name="集計 2 3 9 4" xfId="1146"/>
    <cellStyle name="集計 2 4" xfId="302"/>
    <cellStyle name="集計 2 4 2" xfId="517"/>
    <cellStyle name="集計 2 4 2 2" xfId="739"/>
    <cellStyle name="集計 2 4 3" xfId="727"/>
    <cellStyle name="集計 2 4 4" xfId="1147"/>
    <cellStyle name="集計 2 5" xfId="303"/>
    <cellStyle name="集計 2 5 2" xfId="518"/>
    <cellStyle name="集計 2 5 2 2" xfId="738"/>
    <cellStyle name="集計 2 5 3" xfId="728"/>
    <cellStyle name="集計 2 5 4" xfId="1148"/>
    <cellStyle name="集計 2 6" xfId="304"/>
    <cellStyle name="集計 2 6 2" xfId="519"/>
    <cellStyle name="集計 2 6 2 2" xfId="737"/>
    <cellStyle name="集計 2 6 3" xfId="729"/>
    <cellStyle name="集計 2 6 4" xfId="1149"/>
    <cellStyle name="集計 2 7" xfId="305"/>
    <cellStyle name="集計 2 7 2" xfId="520"/>
    <cellStyle name="集計 2 7 2 2" xfId="736"/>
    <cellStyle name="集計 2 7 3" xfId="730"/>
    <cellStyle name="集計 2 7 4" xfId="1150"/>
    <cellStyle name="集計 2 8" xfId="306"/>
    <cellStyle name="集計 2 8 2" xfId="521"/>
    <cellStyle name="集計 2 8 2 2" xfId="735"/>
    <cellStyle name="集計 2 8 3" xfId="731"/>
    <cellStyle name="集計 2 8 4" xfId="1151"/>
    <cellStyle name="集計 2 9" xfId="307"/>
    <cellStyle name="集計 2 9 2" xfId="522"/>
    <cellStyle name="集計 2 9 2 2" xfId="734"/>
    <cellStyle name="集計 2 9 3" xfId="732"/>
    <cellStyle name="集計 2 9 4" xfId="1152"/>
    <cellStyle name="出力 2" xfId="123"/>
    <cellStyle name="出力 2 10" xfId="124"/>
    <cellStyle name="出力 2 10 2" xfId="395"/>
    <cellStyle name="出力 2 10 2 2" xfId="854"/>
    <cellStyle name="出力 2 10 3" xfId="608"/>
    <cellStyle name="出力 2 10 4" xfId="1028"/>
    <cellStyle name="出力 2 11" xfId="125"/>
    <cellStyle name="出力 2 11 2" xfId="396"/>
    <cellStyle name="出力 2 11 2 2" xfId="853"/>
    <cellStyle name="出力 2 11 3" xfId="609"/>
    <cellStyle name="出力 2 11 4" xfId="1029"/>
    <cellStyle name="出力 2 12" xfId="394"/>
    <cellStyle name="出力 2 12 2" xfId="855"/>
    <cellStyle name="出力 2 13" xfId="607"/>
    <cellStyle name="出力 2 14" xfId="1027"/>
    <cellStyle name="出力 2 2" xfId="126"/>
    <cellStyle name="出力 2 2 10" xfId="127"/>
    <cellStyle name="出力 2 2 10 2" xfId="398"/>
    <cellStyle name="出力 2 2 10 2 2" xfId="851"/>
    <cellStyle name="出力 2 2 10 3" xfId="611"/>
    <cellStyle name="出力 2 2 10 4" xfId="1031"/>
    <cellStyle name="出力 2 2 11" xfId="128"/>
    <cellStyle name="出力 2 2 11 2" xfId="399"/>
    <cellStyle name="出力 2 2 11 2 2" xfId="850"/>
    <cellStyle name="出力 2 2 11 3" xfId="612"/>
    <cellStyle name="出力 2 2 11 4" xfId="1032"/>
    <cellStyle name="出力 2 2 12" xfId="129"/>
    <cellStyle name="出力 2 2 12 2" xfId="400"/>
    <cellStyle name="出力 2 2 12 2 2" xfId="849"/>
    <cellStyle name="出力 2 2 12 3" xfId="613"/>
    <cellStyle name="出力 2 2 12 4" xfId="1033"/>
    <cellStyle name="出力 2 2 13" xfId="397"/>
    <cellStyle name="出力 2 2 13 2" xfId="852"/>
    <cellStyle name="出力 2 2 14" xfId="610"/>
    <cellStyle name="出力 2 2 15" xfId="1030"/>
    <cellStyle name="出力 2 2 2" xfId="130"/>
    <cellStyle name="出力 2 2 2 10" xfId="131"/>
    <cellStyle name="出力 2 2 2 10 2" xfId="402"/>
    <cellStyle name="出力 2 2 2 10 2 2" xfId="847"/>
    <cellStyle name="出力 2 2 2 10 3" xfId="615"/>
    <cellStyle name="出力 2 2 2 10 4" xfId="1035"/>
    <cellStyle name="出力 2 2 2 11" xfId="132"/>
    <cellStyle name="出力 2 2 2 11 2" xfId="403"/>
    <cellStyle name="出力 2 2 2 11 2 2" xfId="846"/>
    <cellStyle name="出力 2 2 2 11 3" xfId="616"/>
    <cellStyle name="出力 2 2 2 11 4" xfId="1036"/>
    <cellStyle name="出力 2 2 2 12" xfId="401"/>
    <cellStyle name="出力 2 2 2 12 2" xfId="848"/>
    <cellStyle name="出力 2 2 2 13" xfId="614"/>
    <cellStyle name="出力 2 2 2 14" xfId="1034"/>
    <cellStyle name="出力 2 2 2 2" xfId="133"/>
    <cellStyle name="出力 2 2 2 2 2" xfId="404"/>
    <cellStyle name="出力 2 2 2 2 2 2" xfId="845"/>
    <cellStyle name="出力 2 2 2 2 3" xfId="617"/>
    <cellStyle name="出力 2 2 2 2 4" xfId="1037"/>
    <cellStyle name="出力 2 2 2 3" xfId="134"/>
    <cellStyle name="出力 2 2 2 3 2" xfId="405"/>
    <cellStyle name="出力 2 2 2 3 2 2" xfId="844"/>
    <cellStyle name="出力 2 2 2 3 3" xfId="618"/>
    <cellStyle name="出力 2 2 2 3 4" xfId="1038"/>
    <cellStyle name="出力 2 2 2 4" xfId="135"/>
    <cellStyle name="出力 2 2 2 4 2" xfId="406"/>
    <cellStyle name="出力 2 2 2 4 2 2" xfId="843"/>
    <cellStyle name="出力 2 2 2 4 3" xfId="619"/>
    <cellStyle name="出力 2 2 2 4 4" xfId="1039"/>
    <cellStyle name="出力 2 2 2 5" xfId="136"/>
    <cellStyle name="出力 2 2 2 5 2" xfId="407"/>
    <cellStyle name="出力 2 2 2 5 2 2" xfId="941"/>
    <cellStyle name="出力 2 2 2 5 3" xfId="620"/>
    <cellStyle name="出力 2 2 2 5 4" xfId="1040"/>
    <cellStyle name="出力 2 2 2 6" xfId="137"/>
    <cellStyle name="出力 2 2 2 6 2" xfId="408"/>
    <cellStyle name="出力 2 2 2 6 2 2" xfId="940"/>
    <cellStyle name="出力 2 2 2 6 3" xfId="621"/>
    <cellStyle name="出力 2 2 2 6 4" xfId="1041"/>
    <cellStyle name="出力 2 2 2 7" xfId="138"/>
    <cellStyle name="出力 2 2 2 7 2" xfId="409"/>
    <cellStyle name="出力 2 2 2 7 2 2" xfId="939"/>
    <cellStyle name="出力 2 2 2 7 3" xfId="622"/>
    <cellStyle name="出力 2 2 2 7 4" xfId="1042"/>
    <cellStyle name="出力 2 2 2 8" xfId="139"/>
    <cellStyle name="出力 2 2 2 8 2" xfId="410"/>
    <cellStyle name="出力 2 2 2 8 2 2" xfId="938"/>
    <cellStyle name="出力 2 2 2 8 3" xfId="623"/>
    <cellStyle name="出力 2 2 2 8 4" xfId="1043"/>
    <cellStyle name="出力 2 2 2 9" xfId="140"/>
    <cellStyle name="出力 2 2 2 9 2" xfId="411"/>
    <cellStyle name="出力 2 2 2 9 2 2" xfId="937"/>
    <cellStyle name="出力 2 2 2 9 3" xfId="624"/>
    <cellStyle name="出力 2 2 2 9 4" xfId="1044"/>
    <cellStyle name="出力 2 2 3" xfId="141"/>
    <cellStyle name="出力 2 2 3 2" xfId="412"/>
    <cellStyle name="出力 2 2 3 2 2" xfId="936"/>
    <cellStyle name="出力 2 2 3 3" xfId="625"/>
    <cellStyle name="出力 2 2 3 4" xfId="1045"/>
    <cellStyle name="出力 2 2 4" xfId="142"/>
    <cellStyle name="出力 2 2 4 2" xfId="413"/>
    <cellStyle name="出力 2 2 4 2 2" xfId="935"/>
    <cellStyle name="出力 2 2 4 3" xfId="626"/>
    <cellStyle name="出力 2 2 4 4" xfId="1046"/>
    <cellStyle name="出力 2 2 5" xfId="143"/>
    <cellStyle name="出力 2 2 5 2" xfId="414"/>
    <cellStyle name="出力 2 2 5 2 2" xfId="934"/>
    <cellStyle name="出力 2 2 5 3" xfId="627"/>
    <cellStyle name="出力 2 2 5 4" xfId="1047"/>
    <cellStyle name="出力 2 2 6" xfId="144"/>
    <cellStyle name="出力 2 2 6 2" xfId="415"/>
    <cellStyle name="出力 2 2 6 2 2" xfId="933"/>
    <cellStyle name="出力 2 2 6 3" xfId="628"/>
    <cellStyle name="出力 2 2 6 4" xfId="1048"/>
    <cellStyle name="出力 2 2 7" xfId="145"/>
    <cellStyle name="出力 2 2 7 2" xfId="416"/>
    <cellStyle name="出力 2 2 7 2 2" xfId="932"/>
    <cellStyle name="出力 2 2 7 3" xfId="629"/>
    <cellStyle name="出力 2 2 7 4" xfId="1049"/>
    <cellStyle name="出力 2 2 8" xfId="146"/>
    <cellStyle name="出力 2 2 8 2" xfId="417"/>
    <cellStyle name="出力 2 2 8 2 2" xfId="931"/>
    <cellStyle name="出力 2 2 8 3" xfId="630"/>
    <cellStyle name="出力 2 2 8 4" xfId="1050"/>
    <cellStyle name="出力 2 2 9" xfId="147"/>
    <cellStyle name="出力 2 2 9 2" xfId="418"/>
    <cellStyle name="出力 2 2 9 2 2" xfId="930"/>
    <cellStyle name="出力 2 2 9 3" xfId="631"/>
    <cellStyle name="出力 2 2 9 4" xfId="1051"/>
    <cellStyle name="出力 2 3" xfId="148"/>
    <cellStyle name="出力 2 3 10" xfId="149"/>
    <cellStyle name="出力 2 3 10 2" xfId="420"/>
    <cellStyle name="出力 2 3 10 2 2" xfId="928"/>
    <cellStyle name="出力 2 3 10 3" xfId="633"/>
    <cellStyle name="出力 2 3 10 4" xfId="1053"/>
    <cellStyle name="出力 2 3 11" xfId="150"/>
    <cellStyle name="出力 2 3 11 2" xfId="421"/>
    <cellStyle name="出力 2 3 11 2 2" xfId="927"/>
    <cellStyle name="出力 2 3 11 3" xfId="634"/>
    <cellStyle name="出力 2 3 11 4" xfId="1054"/>
    <cellStyle name="出力 2 3 12" xfId="419"/>
    <cellStyle name="出力 2 3 12 2" xfId="929"/>
    <cellStyle name="出力 2 3 13" xfId="632"/>
    <cellStyle name="出力 2 3 14" xfId="1052"/>
    <cellStyle name="出力 2 3 2" xfId="151"/>
    <cellStyle name="出力 2 3 2 2" xfId="422"/>
    <cellStyle name="出力 2 3 2 2 2" xfId="926"/>
    <cellStyle name="出力 2 3 2 3" xfId="635"/>
    <cellStyle name="出力 2 3 2 4" xfId="1055"/>
    <cellStyle name="出力 2 3 3" xfId="152"/>
    <cellStyle name="出力 2 3 3 2" xfId="423"/>
    <cellStyle name="出力 2 3 3 2 2" xfId="925"/>
    <cellStyle name="出力 2 3 3 3" xfId="636"/>
    <cellStyle name="出力 2 3 3 4" xfId="1056"/>
    <cellStyle name="出力 2 3 4" xfId="153"/>
    <cellStyle name="出力 2 3 4 2" xfId="424"/>
    <cellStyle name="出力 2 3 4 2 2" xfId="924"/>
    <cellStyle name="出力 2 3 4 3" xfId="637"/>
    <cellStyle name="出力 2 3 4 4" xfId="1057"/>
    <cellStyle name="出力 2 3 5" xfId="154"/>
    <cellStyle name="出力 2 3 5 2" xfId="425"/>
    <cellStyle name="出力 2 3 5 2 2" xfId="923"/>
    <cellStyle name="出力 2 3 5 3" xfId="638"/>
    <cellStyle name="出力 2 3 5 4" xfId="1058"/>
    <cellStyle name="出力 2 3 6" xfId="155"/>
    <cellStyle name="出力 2 3 6 2" xfId="426"/>
    <cellStyle name="出力 2 3 6 2 2" xfId="922"/>
    <cellStyle name="出力 2 3 6 3" xfId="639"/>
    <cellStyle name="出力 2 3 6 4" xfId="1059"/>
    <cellStyle name="出力 2 3 7" xfId="156"/>
    <cellStyle name="出力 2 3 7 2" xfId="427"/>
    <cellStyle name="出力 2 3 7 2 2" xfId="921"/>
    <cellStyle name="出力 2 3 7 3" xfId="640"/>
    <cellStyle name="出力 2 3 7 4" xfId="1060"/>
    <cellStyle name="出力 2 3 8" xfId="157"/>
    <cellStyle name="出力 2 3 8 2" xfId="428"/>
    <cellStyle name="出力 2 3 8 2 2" xfId="920"/>
    <cellStyle name="出力 2 3 8 3" xfId="641"/>
    <cellStyle name="出力 2 3 8 4" xfId="1061"/>
    <cellStyle name="出力 2 3 9" xfId="158"/>
    <cellStyle name="出力 2 3 9 2" xfId="429"/>
    <cellStyle name="出力 2 3 9 2 2" xfId="919"/>
    <cellStyle name="出力 2 3 9 3" xfId="642"/>
    <cellStyle name="出力 2 3 9 4" xfId="1062"/>
    <cellStyle name="出力 2 4" xfId="159"/>
    <cellStyle name="出力 2 4 2" xfId="430"/>
    <cellStyle name="出力 2 4 2 2" xfId="918"/>
    <cellStyle name="出力 2 4 3" xfId="643"/>
    <cellStyle name="出力 2 4 4" xfId="1063"/>
    <cellStyle name="出力 2 5" xfId="160"/>
    <cellStyle name="出力 2 5 2" xfId="431"/>
    <cellStyle name="出力 2 5 2 2" xfId="917"/>
    <cellStyle name="出力 2 5 3" xfId="644"/>
    <cellStyle name="出力 2 5 4" xfId="1064"/>
    <cellStyle name="出力 2 6" xfId="161"/>
    <cellStyle name="出力 2 6 2" xfId="432"/>
    <cellStyle name="出力 2 6 2 2" xfId="916"/>
    <cellStyle name="出力 2 6 3" xfId="645"/>
    <cellStyle name="出力 2 6 4" xfId="1065"/>
    <cellStyle name="出力 2 7" xfId="162"/>
    <cellStyle name="出力 2 7 2" xfId="433"/>
    <cellStyle name="出力 2 7 2 2" xfId="915"/>
    <cellStyle name="出力 2 7 3" xfId="646"/>
    <cellStyle name="出力 2 7 4" xfId="1066"/>
    <cellStyle name="出力 2 8" xfId="163"/>
    <cellStyle name="出力 2 8 2" xfId="434"/>
    <cellStyle name="出力 2 8 2 2" xfId="914"/>
    <cellStyle name="出力 2 8 3" xfId="647"/>
    <cellStyle name="出力 2 8 4" xfId="1067"/>
    <cellStyle name="出力 2 9" xfId="164"/>
    <cellStyle name="出力 2 9 2" xfId="435"/>
    <cellStyle name="出力 2 9 2 2" xfId="913"/>
    <cellStyle name="出力 2 9 3" xfId="648"/>
    <cellStyle name="出力 2 9 4" xfId="1068"/>
    <cellStyle name="説明文 2" xfId="261"/>
    <cellStyle name="説明文 3" xfId="262"/>
    <cellStyle name="説明文 4" xfId="478"/>
    <cellStyle name="説明文 5" xfId="309"/>
    <cellStyle name="通貨 2" xfId="264"/>
    <cellStyle name="通貨 2 2" xfId="265"/>
    <cellStyle name="通貨 2 2 2" xfId="480"/>
    <cellStyle name="通貨 2 3" xfId="479"/>
    <cellStyle name="通貨 2 4" xfId="1162"/>
    <cellStyle name="入力 2" xfId="81"/>
    <cellStyle name="入力 2 10" xfId="82"/>
    <cellStyle name="入力 2 10 2" xfId="353"/>
    <cellStyle name="入力 2 10 2 2" xfId="810"/>
    <cellStyle name="入力 2 10 3" xfId="566"/>
    <cellStyle name="入力 2 10 4" xfId="986"/>
    <cellStyle name="入力 2 11" xfId="83"/>
    <cellStyle name="入力 2 11 2" xfId="354"/>
    <cellStyle name="入力 2 11 2 2" xfId="809"/>
    <cellStyle name="入力 2 11 3" xfId="567"/>
    <cellStyle name="入力 2 11 4" xfId="987"/>
    <cellStyle name="入力 2 12" xfId="352"/>
    <cellStyle name="入力 2 12 2" xfId="811"/>
    <cellStyle name="入力 2 13" xfId="565"/>
    <cellStyle name="入力 2 14" xfId="985"/>
    <cellStyle name="入力 2 2" xfId="84"/>
    <cellStyle name="入力 2 2 10" xfId="85"/>
    <cellStyle name="入力 2 2 10 2" xfId="356"/>
    <cellStyle name="入力 2 2 10 2 2" xfId="807"/>
    <cellStyle name="入力 2 2 10 3" xfId="569"/>
    <cellStyle name="入力 2 2 10 4" xfId="989"/>
    <cellStyle name="入力 2 2 11" xfId="86"/>
    <cellStyle name="入力 2 2 11 2" xfId="357"/>
    <cellStyle name="入力 2 2 11 2 2" xfId="806"/>
    <cellStyle name="入力 2 2 11 3" xfId="570"/>
    <cellStyle name="入力 2 2 11 4" xfId="990"/>
    <cellStyle name="入力 2 2 12" xfId="87"/>
    <cellStyle name="入力 2 2 12 2" xfId="358"/>
    <cellStyle name="入力 2 2 12 2 2" xfId="805"/>
    <cellStyle name="入力 2 2 12 3" xfId="571"/>
    <cellStyle name="入力 2 2 12 4" xfId="991"/>
    <cellStyle name="入力 2 2 13" xfId="355"/>
    <cellStyle name="入力 2 2 13 2" xfId="808"/>
    <cellStyle name="入力 2 2 14" xfId="568"/>
    <cellStyle name="入力 2 2 15" xfId="988"/>
    <cellStyle name="入力 2 2 2" xfId="88"/>
    <cellStyle name="入力 2 2 2 10" xfId="89"/>
    <cellStyle name="入力 2 2 2 10 2" xfId="360"/>
    <cellStyle name="入力 2 2 2 10 2 2" xfId="803"/>
    <cellStyle name="入力 2 2 2 10 3" xfId="573"/>
    <cellStyle name="入力 2 2 2 10 4" xfId="993"/>
    <cellStyle name="入力 2 2 2 11" xfId="90"/>
    <cellStyle name="入力 2 2 2 11 2" xfId="361"/>
    <cellStyle name="入力 2 2 2 11 2 2" xfId="802"/>
    <cellStyle name="入力 2 2 2 11 3" xfId="574"/>
    <cellStyle name="入力 2 2 2 11 4" xfId="994"/>
    <cellStyle name="入力 2 2 2 12" xfId="359"/>
    <cellStyle name="入力 2 2 2 12 2" xfId="804"/>
    <cellStyle name="入力 2 2 2 13" xfId="572"/>
    <cellStyle name="入力 2 2 2 14" xfId="992"/>
    <cellStyle name="入力 2 2 2 2" xfId="91"/>
    <cellStyle name="入力 2 2 2 2 2" xfId="362"/>
    <cellStyle name="入力 2 2 2 2 2 2" xfId="912"/>
    <cellStyle name="入力 2 2 2 2 3" xfId="575"/>
    <cellStyle name="入力 2 2 2 2 4" xfId="995"/>
    <cellStyle name="入力 2 2 2 3" xfId="92"/>
    <cellStyle name="入力 2 2 2 3 2" xfId="363"/>
    <cellStyle name="入力 2 2 2 3 2 2" xfId="911"/>
    <cellStyle name="入力 2 2 2 3 3" xfId="576"/>
    <cellStyle name="入力 2 2 2 3 4" xfId="996"/>
    <cellStyle name="入力 2 2 2 4" xfId="93"/>
    <cellStyle name="入力 2 2 2 4 2" xfId="364"/>
    <cellStyle name="入力 2 2 2 4 2 2" xfId="910"/>
    <cellStyle name="入力 2 2 2 4 3" xfId="577"/>
    <cellStyle name="入力 2 2 2 4 4" xfId="997"/>
    <cellStyle name="入力 2 2 2 5" xfId="94"/>
    <cellStyle name="入力 2 2 2 5 2" xfId="365"/>
    <cellStyle name="入力 2 2 2 5 2 2" xfId="884"/>
    <cellStyle name="入力 2 2 2 5 3" xfId="578"/>
    <cellStyle name="入力 2 2 2 5 4" xfId="998"/>
    <cellStyle name="入力 2 2 2 6" xfId="95"/>
    <cellStyle name="入力 2 2 2 6 2" xfId="366"/>
    <cellStyle name="入力 2 2 2 6 2 2" xfId="883"/>
    <cellStyle name="入力 2 2 2 6 3" xfId="579"/>
    <cellStyle name="入力 2 2 2 6 4" xfId="999"/>
    <cellStyle name="入力 2 2 2 7" xfId="96"/>
    <cellStyle name="入力 2 2 2 7 2" xfId="367"/>
    <cellStyle name="入力 2 2 2 7 2 2" xfId="882"/>
    <cellStyle name="入力 2 2 2 7 3" xfId="580"/>
    <cellStyle name="入力 2 2 2 7 4" xfId="1000"/>
    <cellStyle name="入力 2 2 2 8" xfId="97"/>
    <cellStyle name="入力 2 2 2 8 2" xfId="368"/>
    <cellStyle name="入力 2 2 2 8 2 2" xfId="881"/>
    <cellStyle name="入力 2 2 2 8 3" xfId="581"/>
    <cellStyle name="入力 2 2 2 8 4" xfId="1001"/>
    <cellStyle name="入力 2 2 2 9" xfId="98"/>
    <cellStyle name="入力 2 2 2 9 2" xfId="369"/>
    <cellStyle name="入力 2 2 2 9 2 2" xfId="880"/>
    <cellStyle name="入力 2 2 2 9 3" xfId="582"/>
    <cellStyle name="入力 2 2 2 9 4" xfId="1002"/>
    <cellStyle name="入力 2 2 3" xfId="99"/>
    <cellStyle name="入力 2 2 3 2" xfId="370"/>
    <cellStyle name="入力 2 2 3 2 2" xfId="879"/>
    <cellStyle name="入力 2 2 3 3" xfId="583"/>
    <cellStyle name="入力 2 2 3 4" xfId="1003"/>
    <cellStyle name="入力 2 2 4" xfId="100"/>
    <cellStyle name="入力 2 2 4 2" xfId="371"/>
    <cellStyle name="入力 2 2 4 2 2" xfId="878"/>
    <cellStyle name="入力 2 2 4 3" xfId="584"/>
    <cellStyle name="入力 2 2 4 4" xfId="1004"/>
    <cellStyle name="入力 2 2 5" xfId="101"/>
    <cellStyle name="入力 2 2 5 2" xfId="372"/>
    <cellStyle name="入力 2 2 5 2 2" xfId="877"/>
    <cellStyle name="入力 2 2 5 3" xfId="585"/>
    <cellStyle name="入力 2 2 5 4" xfId="1005"/>
    <cellStyle name="入力 2 2 6" xfId="102"/>
    <cellStyle name="入力 2 2 6 2" xfId="373"/>
    <cellStyle name="入力 2 2 6 2 2" xfId="876"/>
    <cellStyle name="入力 2 2 6 3" xfId="586"/>
    <cellStyle name="入力 2 2 6 4" xfId="1006"/>
    <cellStyle name="入力 2 2 7" xfId="103"/>
    <cellStyle name="入力 2 2 7 2" xfId="374"/>
    <cellStyle name="入力 2 2 7 2 2" xfId="875"/>
    <cellStyle name="入力 2 2 7 3" xfId="587"/>
    <cellStyle name="入力 2 2 7 4" xfId="1007"/>
    <cellStyle name="入力 2 2 8" xfId="104"/>
    <cellStyle name="入力 2 2 8 2" xfId="375"/>
    <cellStyle name="入力 2 2 8 2 2" xfId="874"/>
    <cellStyle name="入力 2 2 8 3" xfId="588"/>
    <cellStyle name="入力 2 2 8 4" xfId="1008"/>
    <cellStyle name="入力 2 2 9" xfId="105"/>
    <cellStyle name="入力 2 2 9 2" xfId="376"/>
    <cellStyle name="入力 2 2 9 2 2" xfId="873"/>
    <cellStyle name="入力 2 2 9 3" xfId="589"/>
    <cellStyle name="入力 2 2 9 4" xfId="1009"/>
    <cellStyle name="入力 2 3" xfId="106"/>
    <cellStyle name="入力 2 3 10" xfId="107"/>
    <cellStyle name="入力 2 3 10 2" xfId="378"/>
    <cellStyle name="入力 2 3 10 2 2" xfId="871"/>
    <cellStyle name="入力 2 3 10 3" xfId="591"/>
    <cellStyle name="入力 2 3 10 4" xfId="1011"/>
    <cellStyle name="入力 2 3 11" xfId="108"/>
    <cellStyle name="入力 2 3 11 2" xfId="379"/>
    <cellStyle name="入力 2 3 11 2 2" xfId="870"/>
    <cellStyle name="入力 2 3 11 3" xfId="592"/>
    <cellStyle name="入力 2 3 11 4" xfId="1012"/>
    <cellStyle name="入力 2 3 12" xfId="377"/>
    <cellStyle name="入力 2 3 12 2" xfId="872"/>
    <cellStyle name="入力 2 3 13" xfId="590"/>
    <cellStyle name="入力 2 3 14" xfId="1010"/>
    <cellStyle name="入力 2 3 2" xfId="109"/>
    <cellStyle name="入力 2 3 2 2" xfId="380"/>
    <cellStyle name="入力 2 3 2 2 2" xfId="869"/>
    <cellStyle name="入力 2 3 2 3" xfId="593"/>
    <cellStyle name="入力 2 3 2 4" xfId="1013"/>
    <cellStyle name="入力 2 3 3" xfId="110"/>
    <cellStyle name="入力 2 3 3 2" xfId="381"/>
    <cellStyle name="入力 2 3 3 2 2" xfId="868"/>
    <cellStyle name="入力 2 3 3 3" xfId="594"/>
    <cellStyle name="入力 2 3 3 4" xfId="1014"/>
    <cellStyle name="入力 2 3 4" xfId="111"/>
    <cellStyle name="入力 2 3 4 2" xfId="382"/>
    <cellStyle name="入力 2 3 4 2 2" xfId="867"/>
    <cellStyle name="入力 2 3 4 3" xfId="595"/>
    <cellStyle name="入力 2 3 4 4" xfId="1015"/>
    <cellStyle name="入力 2 3 5" xfId="112"/>
    <cellStyle name="入力 2 3 5 2" xfId="383"/>
    <cellStyle name="入力 2 3 5 2 2" xfId="866"/>
    <cellStyle name="入力 2 3 5 3" xfId="596"/>
    <cellStyle name="入力 2 3 5 4" xfId="1016"/>
    <cellStyle name="入力 2 3 6" xfId="113"/>
    <cellStyle name="入力 2 3 6 2" xfId="384"/>
    <cellStyle name="入力 2 3 6 2 2" xfId="865"/>
    <cellStyle name="入力 2 3 6 3" xfId="597"/>
    <cellStyle name="入力 2 3 6 4" xfId="1017"/>
    <cellStyle name="入力 2 3 7" xfId="114"/>
    <cellStyle name="入力 2 3 7 2" xfId="385"/>
    <cellStyle name="入力 2 3 7 2 2" xfId="864"/>
    <cellStyle name="入力 2 3 7 3" xfId="598"/>
    <cellStyle name="入力 2 3 7 4" xfId="1018"/>
    <cellStyle name="入力 2 3 8" xfId="115"/>
    <cellStyle name="入力 2 3 8 2" xfId="386"/>
    <cellStyle name="入力 2 3 8 2 2" xfId="863"/>
    <cellStyle name="入力 2 3 8 3" xfId="599"/>
    <cellStyle name="入力 2 3 8 4" xfId="1019"/>
    <cellStyle name="入力 2 3 9" xfId="116"/>
    <cellStyle name="入力 2 3 9 2" xfId="387"/>
    <cellStyle name="入力 2 3 9 2 2" xfId="862"/>
    <cellStyle name="入力 2 3 9 3" xfId="600"/>
    <cellStyle name="入力 2 3 9 4" xfId="1020"/>
    <cellStyle name="入力 2 4" xfId="117"/>
    <cellStyle name="入力 2 4 2" xfId="388"/>
    <cellStyle name="入力 2 4 2 2" xfId="861"/>
    <cellStyle name="入力 2 4 3" xfId="601"/>
    <cellStyle name="入力 2 4 4" xfId="1021"/>
    <cellStyle name="入力 2 5" xfId="118"/>
    <cellStyle name="入力 2 5 2" xfId="389"/>
    <cellStyle name="入力 2 5 2 2" xfId="860"/>
    <cellStyle name="入力 2 5 3" xfId="602"/>
    <cellStyle name="入力 2 5 4" xfId="1022"/>
    <cellStyle name="入力 2 6" xfId="119"/>
    <cellStyle name="入力 2 6 2" xfId="390"/>
    <cellStyle name="入力 2 6 2 2" xfId="859"/>
    <cellStyle name="入力 2 6 3" xfId="603"/>
    <cellStyle name="入力 2 6 4" xfId="1023"/>
    <cellStyle name="入力 2 7" xfId="120"/>
    <cellStyle name="入力 2 7 2" xfId="391"/>
    <cellStyle name="入力 2 7 2 2" xfId="858"/>
    <cellStyle name="入力 2 7 3" xfId="604"/>
    <cellStyle name="入力 2 7 4" xfId="1024"/>
    <cellStyle name="入力 2 8" xfId="121"/>
    <cellStyle name="入力 2 8 2" xfId="392"/>
    <cellStyle name="入力 2 8 2 2" xfId="857"/>
    <cellStyle name="入力 2 8 3" xfId="605"/>
    <cellStyle name="入力 2 8 4" xfId="1025"/>
    <cellStyle name="入力 2 9" xfId="122"/>
    <cellStyle name="入力 2 9 2" xfId="393"/>
    <cellStyle name="入力 2 9 2 2" xfId="856"/>
    <cellStyle name="入力 2 9 3" xfId="606"/>
    <cellStyle name="入力 2 9 4" xfId="1026"/>
    <cellStyle name="標準" xfId="0" builtinId="0"/>
    <cellStyle name="標準 2" xfId="4"/>
    <cellStyle name="標準 2 2" xfId="175"/>
    <cellStyle name="標準 2 2 2" xfId="176"/>
    <cellStyle name="標準 2 2 2 2" xfId="177"/>
    <cellStyle name="標準 2 2 2 3" xfId="178"/>
    <cellStyle name="標準 2 2 3" xfId="179"/>
    <cellStyle name="標準 2 2 4" xfId="180"/>
    <cellStyle name="標準 2 3" xfId="181"/>
    <cellStyle name="標準 2 3 2" xfId="182"/>
    <cellStyle name="標準 2 3 2 2" xfId="183"/>
    <cellStyle name="標準 2 3 2 2 2" xfId="184"/>
    <cellStyle name="標準 2 3 2 2 3" xfId="185"/>
    <cellStyle name="標準 2 3 2 3" xfId="186"/>
    <cellStyle name="標準 2 3 2 4" xfId="187"/>
    <cellStyle name="標準 2 3 3" xfId="188"/>
    <cellStyle name="標準 2 3 3 2" xfId="189"/>
    <cellStyle name="標準 2 3 3 3" xfId="190"/>
    <cellStyle name="標準 2 3 4" xfId="191"/>
    <cellStyle name="標準 2 3 5" xfId="192"/>
    <cellStyle name="標準 2 3 6" xfId="1158"/>
    <cellStyle name="標準 2 3 7" xfId="1169"/>
    <cellStyle name="標準 2 4" xfId="193"/>
    <cellStyle name="標準 2 4 2" xfId="194"/>
    <cellStyle name="標準 2 4 3" xfId="195"/>
    <cellStyle name="標準 2 5" xfId="196"/>
    <cellStyle name="標準 2 6" xfId="197"/>
    <cellStyle name="標準 2 7" xfId="1153"/>
    <cellStyle name="標準 2 8" xfId="1168"/>
    <cellStyle name="標準 2 9" xfId="174"/>
    <cellStyle name="標準 3" xfId="198"/>
    <cellStyle name="標準 3 2" xfId="199"/>
    <cellStyle name="標準 3 3" xfId="1155"/>
    <cellStyle name="標準 4" xfId="200"/>
    <cellStyle name="標準 4 2" xfId="1159"/>
    <cellStyle name="標準 5" xfId="201"/>
    <cellStyle name="標準 5 2" xfId="202"/>
    <cellStyle name="標準 5 2 2" xfId="203"/>
    <cellStyle name="標準 5 2 2 2" xfId="204"/>
    <cellStyle name="標準 5 2 2 3" xfId="205"/>
    <cellStyle name="標準 5 2 3" xfId="206"/>
    <cellStyle name="標準 5 2 4" xfId="207"/>
    <cellStyle name="標準 5 3" xfId="208"/>
    <cellStyle name="標準 5 3 2" xfId="209"/>
    <cellStyle name="標準 5 3 3" xfId="210"/>
    <cellStyle name="標準 5 4" xfId="211"/>
    <cellStyle name="標準 5 5" xfId="212"/>
    <cellStyle name="標準 5 6" xfId="1161"/>
    <cellStyle name="標準 5 7" xfId="1170"/>
    <cellStyle name="標準 6" xfId="213"/>
    <cellStyle name="標準 7" xfId="1157"/>
    <cellStyle name="標準 8" xfId="6"/>
    <cellStyle name="標準_処理可能H16 入力済" xfId="2"/>
    <cellStyle name="良い 2" xfId="21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9"/>
  <sheetViews>
    <sheetView tabSelected="1" workbookViewId="0">
      <selection activeCell="M35" sqref="M35"/>
    </sheetView>
  </sheetViews>
  <sheetFormatPr defaultColWidth="9" defaultRowHeight="15" x14ac:dyDescent="0.15"/>
  <cols>
    <col min="1" max="1" width="2.25" style="3" customWidth="1"/>
    <col min="2" max="2" width="13.25" style="3" customWidth="1"/>
    <col min="3" max="3" width="2.625" style="3" hidden="1" customWidth="1"/>
    <col min="4" max="4" width="7.5" style="3" bestFit="1" customWidth="1"/>
    <col min="5" max="5" width="6.25" style="3" customWidth="1"/>
    <col min="6" max="6" width="6" style="3" customWidth="1"/>
    <col min="7" max="14" width="6.25" style="3" customWidth="1"/>
    <col min="15" max="15" width="5" style="3" bestFit="1" customWidth="1"/>
    <col min="16" max="16384" width="9" style="3"/>
  </cols>
  <sheetData>
    <row r="1" spans="1:14" s="7" customFormat="1" ht="37.5" customHeight="1" x14ac:dyDescent="0.15">
      <c r="A1" s="6" t="s">
        <v>213</v>
      </c>
    </row>
    <row r="2" spans="1:14" s="7" customFormat="1" ht="15" customHeight="1" x14ac:dyDescent="0.15">
      <c r="A2" s="6"/>
    </row>
    <row r="3" spans="1:14" ht="20.100000000000001" customHeight="1" x14ac:dyDescent="0.15">
      <c r="A3" s="41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8" customFormat="1" ht="22.5" customHeight="1" thickBot="1" x14ac:dyDescent="0.25">
      <c r="C4" s="9"/>
      <c r="D4" s="9"/>
      <c r="E4" s="9"/>
      <c r="F4" s="9"/>
      <c r="G4" s="9"/>
      <c r="H4" s="9"/>
      <c r="I4" s="9"/>
      <c r="J4" s="10" t="s">
        <v>29</v>
      </c>
      <c r="K4" s="9"/>
      <c r="L4" s="9"/>
      <c r="M4" s="9"/>
      <c r="N4" s="9"/>
    </row>
    <row r="5" spans="1:14" s="11" customFormat="1" ht="22.5" customHeight="1" x14ac:dyDescent="0.15">
      <c r="B5" s="1419" t="s">
        <v>30</v>
      </c>
      <c r="C5" s="1421" t="s">
        <v>31</v>
      </c>
      <c r="D5" s="1423" t="s">
        <v>32</v>
      </c>
      <c r="E5" s="1417" t="s">
        <v>42</v>
      </c>
      <c r="F5" s="1417" t="s">
        <v>33</v>
      </c>
      <c r="G5" s="1417" t="s">
        <v>34</v>
      </c>
      <c r="H5" s="1415" t="s">
        <v>35</v>
      </c>
      <c r="I5" s="1416"/>
      <c r="J5" s="1411" t="s">
        <v>36</v>
      </c>
      <c r="K5" s="1413"/>
      <c r="L5" s="31"/>
    </row>
    <row r="6" spans="1:14" s="11" customFormat="1" ht="22.5" customHeight="1" thickBot="1" x14ac:dyDescent="0.2">
      <c r="B6" s="1420"/>
      <c r="C6" s="1422"/>
      <c r="D6" s="1424"/>
      <c r="E6" s="1418"/>
      <c r="F6" s="1418"/>
      <c r="G6" s="1418"/>
      <c r="H6" s="4" t="s">
        <v>39</v>
      </c>
      <c r="I6" s="4" t="s">
        <v>38</v>
      </c>
      <c r="J6" s="1412"/>
      <c r="K6" s="1414"/>
      <c r="L6" s="31"/>
    </row>
    <row r="7" spans="1:14" s="11" customFormat="1" ht="22.5" hidden="1" customHeight="1" x14ac:dyDescent="0.15">
      <c r="B7" s="54" t="s">
        <v>51</v>
      </c>
      <c r="C7" s="52"/>
      <c r="D7" s="53" t="s">
        <v>4</v>
      </c>
      <c r="E7" s="49" t="s">
        <v>4</v>
      </c>
      <c r="F7" s="49" t="s">
        <v>4</v>
      </c>
      <c r="G7" s="49" t="s">
        <v>4</v>
      </c>
      <c r="H7" s="49" t="s">
        <v>4</v>
      </c>
      <c r="I7" s="49" t="s">
        <v>4</v>
      </c>
      <c r="J7" s="800" t="s">
        <v>4</v>
      </c>
      <c r="K7" s="30"/>
      <c r="L7" s="31"/>
    </row>
    <row r="8" spans="1:14" s="7" customFormat="1" ht="22.5" customHeight="1" x14ac:dyDescent="0.15">
      <c r="B8" s="12" t="s">
        <v>1</v>
      </c>
      <c r="C8" s="42" t="s">
        <v>5</v>
      </c>
      <c r="D8" s="51">
        <v>160</v>
      </c>
      <c r="E8" s="32">
        <v>160</v>
      </c>
      <c r="F8" s="32">
        <v>150</v>
      </c>
      <c r="G8" s="32">
        <v>180</v>
      </c>
      <c r="H8" s="32">
        <v>180</v>
      </c>
      <c r="I8" s="32">
        <v>180</v>
      </c>
      <c r="J8" s="807">
        <v>230</v>
      </c>
      <c r="K8" s="30"/>
      <c r="L8" s="2"/>
    </row>
    <row r="9" spans="1:14" s="7" customFormat="1" ht="22.5" customHeight="1" x14ac:dyDescent="0.15">
      <c r="B9" s="14" t="s">
        <v>2</v>
      </c>
      <c r="C9" s="43" t="s">
        <v>5</v>
      </c>
      <c r="D9" s="50">
        <v>150</v>
      </c>
      <c r="E9" s="17">
        <v>160</v>
      </c>
      <c r="F9" s="32">
        <v>160</v>
      </c>
      <c r="G9" s="32">
        <v>190</v>
      </c>
      <c r="H9" s="17">
        <v>190</v>
      </c>
      <c r="I9" s="17">
        <v>180</v>
      </c>
      <c r="J9" s="803">
        <v>240</v>
      </c>
      <c r="K9" s="30"/>
      <c r="L9" s="2"/>
    </row>
    <row r="10" spans="1:14" s="7" customFormat="1" ht="22.5" customHeight="1" x14ac:dyDescent="0.15">
      <c r="B10" s="14" t="s">
        <v>3</v>
      </c>
      <c r="C10" s="43" t="s">
        <v>5</v>
      </c>
      <c r="D10" s="50">
        <v>89</v>
      </c>
      <c r="E10" s="17">
        <v>110</v>
      </c>
      <c r="F10" s="32">
        <v>99</v>
      </c>
      <c r="G10" s="32">
        <v>110</v>
      </c>
      <c r="H10" s="32">
        <v>110</v>
      </c>
      <c r="I10" s="17">
        <v>110</v>
      </c>
      <c r="J10" s="803">
        <v>130</v>
      </c>
      <c r="K10" s="30"/>
      <c r="L10" s="2"/>
    </row>
    <row r="11" spans="1:14" s="7" customFormat="1" ht="22.5" customHeight="1" x14ac:dyDescent="0.15">
      <c r="B11" s="19" t="s">
        <v>27</v>
      </c>
      <c r="C11" s="44" t="s">
        <v>41</v>
      </c>
      <c r="D11" s="663">
        <v>190000</v>
      </c>
      <c r="E11" s="664">
        <v>280000</v>
      </c>
      <c r="F11" s="665">
        <v>93000</v>
      </c>
      <c r="G11" s="665">
        <v>220000</v>
      </c>
      <c r="H11" s="665">
        <v>250000</v>
      </c>
      <c r="I11" s="666">
        <v>210000</v>
      </c>
      <c r="J11" s="808">
        <v>250000</v>
      </c>
      <c r="K11" s="805"/>
      <c r="L11" s="2"/>
    </row>
    <row r="12" spans="1:14" s="7" customFormat="1" ht="22.5" customHeight="1" x14ac:dyDescent="0.15">
      <c r="B12" s="33" t="s">
        <v>21</v>
      </c>
      <c r="C12" s="45" t="s">
        <v>5</v>
      </c>
      <c r="D12" s="656">
        <v>27</v>
      </c>
      <c r="E12" s="657">
        <v>33</v>
      </c>
      <c r="F12" s="657">
        <v>29</v>
      </c>
      <c r="G12" s="657">
        <v>32</v>
      </c>
      <c r="H12" s="657">
        <v>37</v>
      </c>
      <c r="I12" s="657">
        <v>32</v>
      </c>
      <c r="J12" s="809">
        <v>31</v>
      </c>
      <c r="K12" s="30"/>
      <c r="L12" s="2"/>
    </row>
    <row r="13" spans="1:14" s="7" customFormat="1" ht="22.5" customHeight="1" x14ac:dyDescent="0.15">
      <c r="B13" s="34" t="s">
        <v>22</v>
      </c>
      <c r="C13" s="46" t="s">
        <v>5</v>
      </c>
      <c r="D13" s="658">
        <v>17</v>
      </c>
      <c r="E13" s="659">
        <v>22</v>
      </c>
      <c r="F13" s="659">
        <v>20</v>
      </c>
      <c r="G13" s="659">
        <v>20</v>
      </c>
      <c r="H13" s="659">
        <v>25</v>
      </c>
      <c r="I13" s="659">
        <v>21</v>
      </c>
      <c r="J13" s="810">
        <v>19</v>
      </c>
      <c r="K13" s="30"/>
      <c r="L13" s="2"/>
    </row>
    <row r="14" spans="1:14" s="7" customFormat="1" ht="22.5" customHeight="1" x14ac:dyDescent="0.15">
      <c r="B14" s="12" t="s">
        <v>23</v>
      </c>
      <c r="C14" s="42" t="s">
        <v>5</v>
      </c>
      <c r="D14" s="660">
        <v>9.4</v>
      </c>
      <c r="E14" s="647">
        <v>11</v>
      </c>
      <c r="F14" s="647">
        <v>8.5</v>
      </c>
      <c r="G14" s="647">
        <v>12</v>
      </c>
      <c r="H14" s="647">
        <v>12</v>
      </c>
      <c r="I14" s="647">
        <v>11</v>
      </c>
      <c r="J14" s="801">
        <v>12</v>
      </c>
      <c r="K14" s="30"/>
      <c r="L14" s="2"/>
    </row>
    <row r="15" spans="1:14" s="7" customFormat="1" ht="22.5" customHeight="1" x14ac:dyDescent="0.15">
      <c r="B15" s="14" t="s">
        <v>25</v>
      </c>
      <c r="C15" s="43" t="s">
        <v>5</v>
      </c>
      <c r="D15" s="50" t="s">
        <v>173</v>
      </c>
      <c r="E15" s="17">
        <v>0.2</v>
      </c>
      <c r="F15" s="32" t="s">
        <v>173</v>
      </c>
      <c r="G15" s="32" t="s">
        <v>173</v>
      </c>
      <c r="H15" s="32" t="s">
        <v>173</v>
      </c>
      <c r="I15" s="17" t="s">
        <v>173</v>
      </c>
      <c r="J15" s="803" t="s">
        <v>173</v>
      </c>
      <c r="K15" s="806"/>
      <c r="L15" s="2"/>
    </row>
    <row r="16" spans="1:14" s="7" customFormat="1" ht="22.5" customHeight="1" x14ac:dyDescent="0.15">
      <c r="B16" s="26" t="s">
        <v>26</v>
      </c>
      <c r="C16" s="47" t="s">
        <v>5</v>
      </c>
      <c r="D16" s="661" t="s">
        <v>173</v>
      </c>
      <c r="E16" s="655" t="s">
        <v>173</v>
      </c>
      <c r="F16" s="655" t="s">
        <v>173</v>
      </c>
      <c r="G16" s="655" t="s">
        <v>173</v>
      </c>
      <c r="H16" s="655" t="s">
        <v>173</v>
      </c>
      <c r="I16" s="655" t="s">
        <v>173</v>
      </c>
      <c r="J16" s="811" t="s">
        <v>173</v>
      </c>
      <c r="K16" s="806"/>
      <c r="L16" s="2"/>
    </row>
    <row r="17" spans="1:14" s="7" customFormat="1" ht="22.5" customHeight="1" thickBot="1" x14ac:dyDescent="0.2">
      <c r="B17" s="35" t="s">
        <v>24</v>
      </c>
      <c r="C17" s="48" t="s">
        <v>5</v>
      </c>
      <c r="D17" s="662">
        <v>2.9</v>
      </c>
      <c r="E17" s="37">
        <v>3.5</v>
      </c>
      <c r="F17" s="37">
        <v>2.9</v>
      </c>
      <c r="G17" s="37">
        <v>3.4</v>
      </c>
      <c r="H17" s="37">
        <v>3.9</v>
      </c>
      <c r="I17" s="37">
        <v>3.4</v>
      </c>
      <c r="J17" s="812">
        <v>3.7</v>
      </c>
      <c r="K17" s="30"/>
      <c r="L17" s="2"/>
    </row>
    <row r="18" spans="1:14" ht="22.5" customHeight="1" x14ac:dyDescent="0.15"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s="7" customFormat="1" ht="15" customHeight="1" x14ac:dyDescent="0.15">
      <c r="A19" s="6"/>
    </row>
    <row r="20" spans="1:14" ht="20.100000000000001" customHeight="1" x14ac:dyDescent="0.15">
      <c r="A20" s="41" t="s">
        <v>48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s="8" customFormat="1" ht="22.5" customHeight="1" thickBot="1" x14ac:dyDescent="0.25">
      <c r="C21" s="9"/>
      <c r="D21" s="9"/>
      <c r="E21" s="9"/>
      <c r="F21" s="9"/>
      <c r="G21" s="9"/>
      <c r="H21" s="9"/>
      <c r="I21" s="9"/>
      <c r="J21" s="9"/>
      <c r="K21" s="9"/>
      <c r="L21" s="9"/>
      <c r="M21" s="10" t="s">
        <v>29</v>
      </c>
    </row>
    <row r="22" spans="1:14" s="11" customFormat="1" ht="20.25" customHeight="1" x14ac:dyDescent="0.15">
      <c r="B22" s="1419" t="s">
        <v>30</v>
      </c>
      <c r="C22" s="1421" t="s">
        <v>31</v>
      </c>
      <c r="D22" s="1425" t="s">
        <v>32</v>
      </c>
      <c r="E22" s="1426"/>
      <c r="F22" s="1427"/>
      <c r="G22" s="1417" t="s">
        <v>45</v>
      </c>
      <c r="H22" s="1417" t="s">
        <v>33</v>
      </c>
      <c r="I22" s="1415" t="s">
        <v>34</v>
      </c>
      <c r="J22" s="1416"/>
      <c r="K22" s="1415" t="s">
        <v>35</v>
      </c>
      <c r="L22" s="1416"/>
      <c r="M22" s="1411" t="s">
        <v>36</v>
      </c>
    </row>
    <row r="23" spans="1:14" s="11" customFormat="1" ht="18.75" customHeight="1" thickBot="1" x14ac:dyDescent="0.2">
      <c r="B23" s="1420"/>
      <c r="C23" s="1422"/>
      <c r="D23" s="36" t="s">
        <v>37</v>
      </c>
      <c r="E23" s="37" t="s">
        <v>43</v>
      </c>
      <c r="F23" s="37" t="s">
        <v>46</v>
      </c>
      <c r="G23" s="1418"/>
      <c r="H23" s="1418"/>
      <c r="I23" s="816" t="s">
        <v>44</v>
      </c>
      <c r="J23" s="816" t="s">
        <v>20</v>
      </c>
      <c r="K23" s="4" t="s">
        <v>39</v>
      </c>
      <c r="L23" s="4" t="s">
        <v>38</v>
      </c>
      <c r="M23" s="1412"/>
    </row>
    <row r="24" spans="1:14" s="11" customFormat="1" ht="23.25" hidden="1" customHeight="1" x14ac:dyDescent="0.15">
      <c r="B24" s="54" t="s">
        <v>0</v>
      </c>
      <c r="C24" s="52"/>
      <c r="D24" s="649" t="s">
        <v>4</v>
      </c>
      <c r="E24" s="49" t="s">
        <v>4</v>
      </c>
      <c r="F24" s="49" t="s">
        <v>4</v>
      </c>
      <c r="G24" s="49" t="e">
        <v>#REF!</v>
      </c>
      <c r="H24" s="49" t="s">
        <v>4</v>
      </c>
      <c r="I24" s="49" t="e">
        <v>#REF!</v>
      </c>
      <c r="J24" s="49" t="e">
        <v>#REF!</v>
      </c>
      <c r="K24" s="650" t="e">
        <v>#REF!</v>
      </c>
      <c r="L24" s="651" t="s">
        <v>4</v>
      </c>
      <c r="M24" s="800" t="s">
        <v>4</v>
      </c>
    </row>
    <row r="25" spans="1:14" s="7" customFormat="1" ht="23.25" customHeight="1" x14ac:dyDescent="0.15">
      <c r="B25" s="12" t="s">
        <v>1</v>
      </c>
      <c r="C25" s="13" t="s">
        <v>14</v>
      </c>
      <c r="D25" s="529">
        <v>1.8</v>
      </c>
      <c r="E25" s="32">
        <v>3.1</v>
      </c>
      <c r="F25" s="32">
        <v>2.1</v>
      </c>
      <c r="G25" s="32" t="s">
        <v>174</v>
      </c>
      <c r="H25" s="32">
        <v>1.3</v>
      </c>
      <c r="I25" s="647">
        <v>2.4</v>
      </c>
      <c r="J25" s="647">
        <v>3.5</v>
      </c>
      <c r="K25" s="648">
        <v>1.1000000000000001</v>
      </c>
      <c r="L25" s="647">
        <v>34</v>
      </c>
      <c r="M25" s="1410">
        <v>1</v>
      </c>
    </row>
    <row r="26" spans="1:14" s="7" customFormat="1" ht="23.25" customHeight="1" x14ac:dyDescent="0.15">
      <c r="B26" s="14" t="s">
        <v>40</v>
      </c>
      <c r="C26" s="15" t="s">
        <v>5</v>
      </c>
      <c r="D26" s="16">
        <v>1.3</v>
      </c>
      <c r="E26" s="17">
        <v>1.8</v>
      </c>
      <c r="F26" s="17">
        <v>1.4</v>
      </c>
      <c r="G26" s="17" t="s">
        <v>174</v>
      </c>
      <c r="H26" s="17">
        <v>1.1000000000000001</v>
      </c>
      <c r="I26" s="652">
        <v>1.6</v>
      </c>
      <c r="J26" s="652">
        <v>1.8</v>
      </c>
      <c r="K26" s="653">
        <v>0.9</v>
      </c>
      <c r="L26" s="652">
        <v>2.6</v>
      </c>
      <c r="M26" s="802">
        <v>0.5</v>
      </c>
    </row>
    <row r="27" spans="1:14" s="7" customFormat="1" ht="23.25" customHeight="1" x14ac:dyDescent="0.15">
      <c r="B27" s="14" t="s">
        <v>2</v>
      </c>
      <c r="C27" s="15" t="s">
        <v>5</v>
      </c>
      <c r="D27" s="16">
        <v>3</v>
      </c>
      <c r="E27" s="17">
        <v>2</v>
      </c>
      <c r="F27" s="17">
        <v>3</v>
      </c>
      <c r="G27" s="17" t="s">
        <v>175</v>
      </c>
      <c r="H27" s="17" t="s">
        <v>175</v>
      </c>
      <c r="I27" s="17">
        <v>4</v>
      </c>
      <c r="J27" s="17">
        <v>3</v>
      </c>
      <c r="K27" s="18" t="s">
        <v>175</v>
      </c>
      <c r="L27" s="17">
        <v>3</v>
      </c>
      <c r="M27" s="803" t="s">
        <v>175</v>
      </c>
    </row>
    <row r="28" spans="1:14" s="7" customFormat="1" ht="23.25" customHeight="1" x14ac:dyDescent="0.15">
      <c r="B28" s="19" t="s">
        <v>3</v>
      </c>
      <c r="C28" s="20" t="s">
        <v>5</v>
      </c>
      <c r="D28" s="1389">
        <v>7.1</v>
      </c>
      <c r="E28" s="1390">
        <v>8.6</v>
      </c>
      <c r="F28" s="1390">
        <v>7</v>
      </c>
      <c r="G28" s="1390">
        <v>6.5</v>
      </c>
      <c r="H28" s="1390">
        <v>5.4</v>
      </c>
      <c r="I28" s="1390">
        <v>8.4</v>
      </c>
      <c r="J28" s="1390">
        <v>8.1999999999999993</v>
      </c>
      <c r="K28" s="1391">
        <v>5.9</v>
      </c>
      <c r="L28" s="1390">
        <v>9.8000000000000007</v>
      </c>
      <c r="M28" s="1392">
        <v>7.2</v>
      </c>
    </row>
    <row r="29" spans="1:14" s="7" customFormat="1" ht="23.25" customHeight="1" x14ac:dyDescent="0.15">
      <c r="B29" s="21" t="s">
        <v>27</v>
      </c>
      <c r="C29" s="22" t="s">
        <v>41</v>
      </c>
      <c r="D29" s="23">
        <v>0</v>
      </c>
      <c r="E29" s="24">
        <v>130</v>
      </c>
      <c r="F29" s="24">
        <v>6</v>
      </c>
      <c r="G29" s="24">
        <v>0</v>
      </c>
      <c r="H29" s="24">
        <v>0</v>
      </c>
      <c r="I29" s="24">
        <v>0</v>
      </c>
      <c r="J29" s="654">
        <v>0</v>
      </c>
      <c r="K29" s="25">
        <v>79</v>
      </c>
      <c r="L29" s="24">
        <v>140</v>
      </c>
      <c r="M29" s="804">
        <v>4</v>
      </c>
    </row>
    <row r="30" spans="1:14" s="7" customFormat="1" ht="23.25" customHeight="1" x14ac:dyDescent="0.15">
      <c r="B30" s="12" t="s">
        <v>21</v>
      </c>
      <c r="C30" s="13" t="s">
        <v>5</v>
      </c>
      <c r="D30" s="1393">
        <v>7.5</v>
      </c>
      <c r="E30" s="1394">
        <v>9.3000000000000007</v>
      </c>
      <c r="F30" s="1394">
        <v>8</v>
      </c>
      <c r="G30" s="1395">
        <v>8.1</v>
      </c>
      <c r="H30" s="1395">
        <v>6.7</v>
      </c>
      <c r="I30" s="1395">
        <v>14</v>
      </c>
      <c r="J30" s="1394">
        <v>7.9</v>
      </c>
      <c r="K30" s="1396">
        <v>5.9</v>
      </c>
      <c r="L30" s="1395">
        <v>17</v>
      </c>
      <c r="M30" s="1397">
        <v>12</v>
      </c>
    </row>
    <row r="31" spans="1:14" s="7" customFormat="1" ht="23.25" customHeight="1" x14ac:dyDescent="0.15">
      <c r="B31" s="14" t="s">
        <v>22</v>
      </c>
      <c r="C31" s="15" t="s">
        <v>5</v>
      </c>
      <c r="D31" s="1398">
        <v>0.1</v>
      </c>
      <c r="E31" s="1399">
        <v>1.2</v>
      </c>
      <c r="F31" s="1399">
        <v>0.3</v>
      </c>
      <c r="G31" s="1399" t="s">
        <v>173</v>
      </c>
      <c r="H31" s="1399" t="s">
        <v>173</v>
      </c>
      <c r="I31" s="1399">
        <v>0.7</v>
      </c>
      <c r="J31" s="1399">
        <v>0.9</v>
      </c>
      <c r="K31" s="1400" t="s">
        <v>173</v>
      </c>
      <c r="L31" s="1399">
        <v>8.1999999999999993</v>
      </c>
      <c r="M31" s="1401" t="s">
        <v>173</v>
      </c>
    </row>
    <row r="32" spans="1:14" s="7" customFormat="1" ht="23.25" customHeight="1" x14ac:dyDescent="0.15">
      <c r="B32" s="14" t="s">
        <v>23</v>
      </c>
      <c r="C32" s="15" t="s">
        <v>5</v>
      </c>
      <c r="D32" s="1398">
        <v>0.7</v>
      </c>
      <c r="E32" s="1399">
        <v>0.8</v>
      </c>
      <c r="F32" s="1399">
        <v>0.6</v>
      </c>
      <c r="G32" s="1399">
        <v>0.6</v>
      </c>
      <c r="H32" s="1399">
        <v>0.4</v>
      </c>
      <c r="I32" s="1399">
        <v>0.8</v>
      </c>
      <c r="J32" s="1399">
        <v>0.8</v>
      </c>
      <c r="K32" s="1400">
        <v>0.5</v>
      </c>
      <c r="L32" s="1399">
        <v>1</v>
      </c>
      <c r="M32" s="1401">
        <v>0.6</v>
      </c>
    </row>
    <row r="33" spans="2:14" s="7" customFormat="1" ht="23.25" customHeight="1" x14ac:dyDescent="0.15">
      <c r="B33" s="14" t="s">
        <v>25</v>
      </c>
      <c r="C33" s="15" t="s">
        <v>5</v>
      </c>
      <c r="D33" s="1398" t="s">
        <v>173</v>
      </c>
      <c r="E33" s="1399">
        <v>1.1000000000000001</v>
      </c>
      <c r="F33" s="1399" t="s">
        <v>173</v>
      </c>
      <c r="G33" s="1399" t="s">
        <v>173</v>
      </c>
      <c r="H33" s="1399" t="s">
        <v>173</v>
      </c>
      <c r="I33" s="1399">
        <v>0.1</v>
      </c>
      <c r="J33" s="1399">
        <v>0.1</v>
      </c>
      <c r="K33" s="1400" t="s">
        <v>173</v>
      </c>
      <c r="L33" s="1399">
        <v>0.7</v>
      </c>
      <c r="M33" s="1401" t="s">
        <v>173</v>
      </c>
    </row>
    <row r="34" spans="2:14" s="7" customFormat="1" ht="23.25" customHeight="1" x14ac:dyDescent="0.15">
      <c r="B34" s="26" t="s">
        <v>26</v>
      </c>
      <c r="C34" s="27" t="s">
        <v>5</v>
      </c>
      <c r="D34" s="1402">
        <v>6.4</v>
      </c>
      <c r="E34" s="1403">
        <v>5.9</v>
      </c>
      <c r="F34" s="1403">
        <v>6.9</v>
      </c>
      <c r="G34" s="1403">
        <v>7.3</v>
      </c>
      <c r="H34" s="1403">
        <v>5.7</v>
      </c>
      <c r="I34" s="1403">
        <v>12</v>
      </c>
      <c r="J34" s="1403">
        <v>5.7</v>
      </c>
      <c r="K34" s="1404">
        <v>5.6</v>
      </c>
      <c r="L34" s="1403">
        <v>6.6</v>
      </c>
      <c r="M34" s="1405">
        <v>11</v>
      </c>
    </row>
    <row r="35" spans="2:14" s="7" customFormat="1" ht="23.25" customHeight="1" thickBot="1" x14ac:dyDescent="0.2">
      <c r="B35" s="28" t="s">
        <v>24</v>
      </c>
      <c r="C35" s="817" t="s">
        <v>5</v>
      </c>
      <c r="D35" s="1406">
        <v>0.33</v>
      </c>
      <c r="E35" s="1407">
        <v>0.55000000000000004</v>
      </c>
      <c r="F35" s="1407">
        <v>0.63</v>
      </c>
      <c r="G35" s="1407">
        <v>0.13</v>
      </c>
      <c r="H35" s="1407">
        <v>0.3</v>
      </c>
      <c r="I35" s="1407">
        <v>0.82</v>
      </c>
      <c r="J35" s="1407">
        <v>0.2</v>
      </c>
      <c r="K35" s="1408">
        <v>0.55000000000000004</v>
      </c>
      <c r="L35" s="1407">
        <v>1.3</v>
      </c>
      <c r="M35" s="1409">
        <v>1.3</v>
      </c>
    </row>
    <row r="36" spans="2:14" s="7" customFormat="1" ht="23.25" customHeight="1" x14ac:dyDescent="0.15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2:14" ht="18.75" customHeight="1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15">
      <c r="B38" s="827"/>
    </row>
    <row r="39" spans="2:14" x14ac:dyDescent="0.15">
      <c r="B39" s="827"/>
    </row>
  </sheetData>
  <mergeCells count="17">
    <mergeCell ref="M22:M23"/>
    <mergeCell ref="B22:B23"/>
    <mergeCell ref="H22:H23"/>
    <mergeCell ref="C22:C23"/>
    <mergeCell ref="K22:L22"/>
    <mergeCell ref="D22:F22"/>
    <mergeCell ref="B5:B6"/>
    <mergeCell ref="C5:C6"/>
    <mergeCell ref="E5:E6"/>
    <mergeCell ref="D5:D6"/>
    <mergeCell ref="F5:F6"/>
    <mergeCell ref="J5:J6"/>
    <mergeCell ref="K5:K6"/>
    <mergeCell ref="I22:J22"/>
    <mergeCell ref="G5:G6"/>
    <mergeCell ref="G22:G23"/>
    <mergeCell ref="H5:I5"/>
  </mergeCells>
  <phoneticPr fontId="2"/>
  <printOptions horizontalCentered="1"/>
  <pageMargins left="0.59055118110236227" right="0.59055118110236227" top="0.78740157480314965" bottom="0.39370078740157483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D84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3" width="5.25" style="161" bestFit="1" customWidth="1"/>
    <col min="4" max="23" width="6.625" style="161" customWidth="1"/>
    <col min="24" max="26" width="6.625" style="162" customWidth="1"/>
    <col min="27" max="30" width="6.625" style="161" customWidth="1"/>
    <col min="31" max="16384" width="9" style="161"/>
  </cols>
  <sheetData>
    <row r="1" spans="1:30" s="38" customFormat="1" ht="18" customHeight="1" x14ac:dyDescent="0.15">
      <c r="A1" s="813" t="s">
        <v>212</v>
      </c>
      <c r="X1" s="55"/>
      <c r="Y1" s="55"/>
      <c r="Z1" s="55"/>
      <c r="AD1" s="61" t="s">
        <v>55</v>
      </c>
    </row>
    <row r="2" spans="1:30" s="38" customFormat="1" ht="18" customHeight="1" thickBot="1" x14ac:dyDescent="0.2">
      <c r="X2" s="55"/>
      <c r="Y2" s="55"/>
      <c r="Z2" s="55"/>
      <c r="AD2" s="61" t="s">
        <v>181</v>
      </c>
    </row>
    <row r="3" spans="1:30" s="172" customFormat="1" ht="16.5" customHeight="1" thickBot="1" x14ac:dyDescent="0.2">
      <c r="A3" s="164" t="s">
        <v>89</v>
      </c>
      <c r="B3" s="165"/>
      <c r="C3" s="166"/>
      <c r="D3" s="167">
        <v>44292</v>
      </c>
      <c r="E3" s="167">
        <v>44306</v>
      </c>
      <c r="F3" s="167">
        <v>44327</v>
      </c>
      <c r="G3" s="167">
        <v>44342</v>
      </c>
      <c r="H3" s="167">
        <v>44355</v>
      </c>
      <c r="I3" s="167">
        <v>44369</v>
      </c>
      <c r="J3" s="167">
        <v>44383</v>
      </c>
      <c r="K3" s="167">
        <v>44405</v>
      </c>
      <c r="L3" s="167">
        <v>44419</v>
      </c>
      <c r="M3" s="167">
        <v>44432</v>
      </c>
      <c r="N3" s="167">
        <v>44446</v>
      </c>
      <c r="O3" s="168">
        <v>44468</v>
      </c>
      <c r="P3" s="169">
        <v>44481</v>
      </c>
      <c r="Q3" s="167">
        <v>44495</v>
      </c>
      <c r="R3" s="167">
        <v>44509</v>
      </c>
      <c r="S3" s="167">
        <v>44524</v>
      </c>
      <c r="T3" s="167">
        <v>44537</v>
      </c>
      <c r="U3" s="167">
        <v>44551</v>
      </c>
      <c r="V3" s="167">
        <v>44566</v>
      </c>
      <c r="W3" s="167">
        <v>44579</v>
      </c>
      <c r="X3" s="170">
        <v>44593</v>
      </c>
      <c r="Y3" s="170">
        <v>44607</v>
      </c>
      <c r="Z3" s="170">
        <v>44621</v>
      </c>
      <c r="AA3" s="167">
        <v>44636</v>
      </c>
      <c r="AB3" s="169" t="s">
        <v>60</v>
      </c>
      <c r="AC3" s="171" t="s">
        <v>61</v>
      </c>
      <c r="AD3" s="168" t="s">
        <v>62</v>
      </c>
    </row>
    <row r="4" spans="1:30" s="103" customFormat="1" ht="16.5" customHeight="1" thickBot="1" x14ac:dyDescent="0.2">
      <c r="A4" s="333" t="s">
        <v>103</v>
      </c>
      <c r="B4" s="334"/>
      <c r="C4" s="430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7"/>
      <c r="P4" s="338"/>
      <c r="Q4" s="336"/>
      <c r="R4" s="336"/>
      <c r="S4" s="336"/>
      <c r="T4" s="336"/>
      <c r="U4" s="336"/>
      <c r="V4" s="336"/>
      <c r="W4" s="336"/>
      <c r="X4" s="339"/>
      <c r="Y4" s="339"/>
      <c r="Z4" s="339"/>
      <c r="AA4" s="337"/>
      <c r="AB4" s="338"/>
      <c r="AC4" s="336"/>
      <c r="AD4" s="337"/>
    </row>
    <row r="5" spans="1:30" s="103" customFormat="1" ht="16.5" customHeight="1" x14ac:dyDescent="0.15">
      <c r="A5" s="1446" t="s">
        <v>83</v>
      </c>
      <c r="B5" s="179" t="s">
        <v>72</v>
      </c>
      <c r="C5" s="180" t="s">
        <v>73</v>
      </c>
      <c r="D5" s="1112">
        <v>2.5</v>
      </c>
      <c r="E5" s="1112">
        <v>3.5</v>
      </c>
      <c r="F5" s="1112">
        <v>3</v>
      </c>
      <c r="G5" s="1094">
        <v>3</v>
      </c>
      <c r="H5" s="1112">
        <v>2.5</v>
      </c>
      <c r="I5" s="1112">
        <v>3.5</v>
      </c>
      <c r="J5" s="1112">
        <v>3</v>
      </c>
      <c r="K5" s="1112">
        <v>3</v>
      </c>
      <c r="L5" s="1112">
        <v>3</v>
      </c>
      <c r="M5" s="1112">
        <v>3</v>
      </c>
      <c r="N5" s="1112">
        <v>3.5</v>
      </c>
      <c r="O5" s="1113">
        <v>3.5</v>
      </c>
      <c r="P5" s="1114">
        <v>3</v>
      </c>
      <c r="Q5" s="1112">
        <v>3</v>
      </c>
      <c r="R5" s="1112">
        <v>3</v>
      </c>
      <c r="S5" s="1112">
        <v>2.5</v>
      </c>
      <c r="T5" s="1112">
        <v>3</v>
      </c>
      <c r="U5" s="1112">
        <v>2.5</v>
      </c>
      <c r="V5" s="1112">
        <v>2.5</v>
      </c>
      <c r="W5" s="1112">
        <v>2.5</v>
      </c>
      <c r="X5" s="1097">
        <v>2.5</v>
      </c>
      <c r="Y5" s="1097">
        <v>2.5</v>
      </c>
      <c r="Z5" s="1097">
        <v>2.5</v>
      </c>
      <c r="AA5" s="1112">
        <v>2.5</v>
      </c>
      <c r="AB5" s="1115">
        <v>3</v>
      </c>
      <c r="AC5" s="1120">
        <v>3.5</v>
      </c>
      <c r="AD5" s="1137">
        <v>2.5</v>
      </c>
    </row>
    <row r="6" spans="1:30" s="103" customFormat="1" ht="16.5" customHeight="1" x14ac:dyDescent="0.15">
      <c r="A6" s="1498"/>
      <c r="B6" s="181" t="s">
        <v>0</v>
      </c>
      <c r="C6" s="182" t="s">
        <v>4</v>
      </c>
      <c r="D6" s="183">
        <v>7.2</v>
      </c>
      <c r="E6" s="183">
        <v>7.1</v>
      </c>
      <c r="F6" s="183">
        <v>7.2</v>
      </c>
      <c r="G6" s="183">
        <v>7</v>
      </c>
      <c r="H6" s="183">
        <v>7.1</v>
      </c>
      <c r="I6" s="183">
        <v>7.1</v>
      </c>
      <c r="J6" s="183">
        <v>7.1</v>
      </c>
      <c r="K6" s="183">
        <v>7.1</v>
      </c>
      <c r="L6" s="183">
        <v>7.1</v>
      </c>
      <c r="M6" s="183">
        <v>7.2</v>
      </c>
      <c r="N6" s="183">
        <v>7.1</v>
      </c>
      <c r="O6" s="184">
        <v>7.1</v>
      </c>
      <c r="P6" s="185">
        <v>7.1</v>
      </c>
      <c r="Q6" s="183">
        <v>7.3</v>
      </c>
      <c r="R6" s="183">
        <v>7.3</v>
      </c>
      <c r="S6" s="183">
        <v>7.3</v>
      </c>
      <c r="T6" s="183">
        <v>7.3</v>
      </c>
      <c r="U6" s="183">
        <v>7.2</v>
      </c>
      <c r="V6" s="183">
        <v>7.3</v>
      </c>
      <c r="W6" s="183">
        <v>7.4</v>
      </c>
      <c r="X6" s="186">
        <v>7.3</v>
      </c>
      <c r="Y6" s="186">
        <v>7.3</v>
      </c>
      <c r="Z6" s="186">
        <v>7.3</v>
      </c>
      <c r="AA6" s="183">
        <v>7.2</v>
      </c>
      <c r="AB6" s="927" t="s">
        <v>136</v>
      </c>
      <c r="AC6" s="187">
        <v>7.4</v>
      </c>
      <c r="AD6" s="184">
        <v>7</v>
      </c>
    </row>
    <row r="7" spans="1:30" s="103" customFormat="1" ht="16.5" customHeight="1" x14ac:dyDescent="0.15">
      <c r="A7" s="1498"/>
      <c r="B7" s="188" t="s">
        <v>1</v>
      </c>
      <c r="C7" s="182" t="s">
        <v>10</v>
      </c>
      <c r="D7" s="189">
        <v>180</v>
      </c>
      <c r="E7" s="189">
        <v>150</v>
      </c>
      <c r="F7" s="189">
        <v>120</v>
      </c>
      <c r="G7" s="189">
        <v>160</v>
      </c>
      <c r="H7" s="189">
        <v>180</v>
      </c>
      <c r="I7" s="189">
        <v>180</v>
      </c>
      <c r="J7" s="189">
        <v>160</v>
      </c>
      <c r="K7" s="189">
        <v>130</v>
      </c>
      <c r="L7" s="189">
        <v>240</v>
      </c>
      <c r="M7" s="189">
        <v>170</v>
      </c>
      <c r="N7" s="189">
        <v>130</v>
      </c>
      <c r="O7" s="135">
        <v>150</v>
      </c>
      <c r="P7" s="114">
        <v>160</v>
      </c>
      <c r="Q7" s="189">
        <v>110</v>
      </c>
      <c r="R7" s="189">
        <v>120</v>
      </c>
      <c r="S7" s="189">
        <v>140</v>
      </c>
      <c r="T7" s="189">
        <v>140</v>
      </c>
      <c r="U7" s="189">
        <v>210</v>
      </c>
      <c r="V7" s="189">
        <v>200</v>
      </c>
      <c r="W7" s="189">
        <v>170</v>
      </c>
      <c r="X7" s="190">
        <v>170</v>
      </c>
      <c r="Y7" s="190">
        <v>200</v>
      </c>
      <c r="Z7" s="190">
        <v>170</v>
      </c>
      <c r="AA7" s="189">
        <v>170</v>
      </c>
      <c r="AB7" s="114">
        <v>160</v>
      </c>
      <c r="AC7" s="110">
        <v>240</v>
      </c>
      <c r="AD7" s="135">
        <v>110</v>
      </c>
    </row>
    <row r="8" spans="1:30" s="103" customFormat="1" ht="16.5" customHeight="1" x14ac:dyDescent="0.15">
      <c r="A8" s="1498"/>
      <c r="B8" s="192" t="s">
        <v>2</v>
      </c>
      <c r="C8" s="182" t="s">
        <v>10</v>
      </c>
      <c r="D8" s="189">
        <v>280</v>
      </c>
      <c r="E8" s="189">
        <v>180</v>
      </c>
      <c r="F8" s="189">
        <v>200</v>
      </c>
      <c r="G8" s="189">
        <v>250</v>
      </c>
      <c r="H8" s="189">
        <v>250</v>
      </c>
      <c r="I8" s="189">
        <v>210</v>
      </c>
      <c r="J8" s="189">
        <v>180</v>
      </c>
      <c r="K8" s="189">
        <v>190</v>
      </c>
      <c r="L8" s="189">
        <v>220</v>
      </c>
      <c r="M8" s="189">
        <v>190</v>
      </c>
      <c r="N8" s="189">
        <v>160</v>
      </c>
      <c r="O8" s="191">
        <v>160</v>
      </c>
      <c r="P8" s="114">
        <v>190</v>
      </c>
      <c r="Q8" s="189">
        <v>150</v>
      </c>
      <c r="R8" s="189">
        <v>150</v>
      </c>
      <c r="S8" s="189">
        <v>190</v>
      </c>
      <c r="T8" s="189">
        <v>180</v>
      </c>
      <c r="U8" s="189">
        <v>210</v>
      </c>
      <c r="V8" s="189">
        <v>240</v>
      </c>
      <c r="W8" s="189">
        <v>200</v>
      </c>
      <c r="X8" s="190">
        <v>210</v>
      </c>
      <c r="Y8" s="190">
        <v>200</v>
      </c>
      <c r="Z8" s="190">
        <v>190</v>
      </c>
      <c r="AA8" s="189">
        <v>200</v>
      </c>
      <c r="AB8" s="114">
        <v>200</v>
      </c>
      <c r="AC8" s="110">
        <v>280</v>
      </c>
      <c r="AD8" s="135">
        <v>150</v>
      </c>
    </row>
    <row r="9" spans="1:30" s="103" customFormat="1" ht="16.5" customHeight="1" x14ac:dyDescent="0.15">
      <c r="A9" s="1498"/>
      <c r="B9" s="192" t="s">
        <v>3</v>
      </c>
      <c r="C9" s="182" t="s">
        <v>10</v>
      </c>
      <c r="D9" s="189">
        <v>140</v>
      </c>
      <c r="E9" s="189">
        <v>120</v>
      </c>
      <c r="F9" s="189">
        <v>120</v>
      </c>
      <c r="G9" s="189">
        <v>130</v>
      </c>
      <c r="H9" s="189">
        <v>140</v>
      </c>
      <c r="I9" s="189">
        <v>110</v>
      </c>
      <c r="J9" s="189">
        <v>120</v>
      </c>
      <c r="K9" s="189">
        <v>100</v>
      </c>
      <c r="L9" s="189">
        <v>130</v>
      </c>
      <c r="M9" s="228">
        <v>110</v>
      </c>
      <c r="N9" s="228">
        <v>99</v>
      </c>
      <c r="O9" s="191">
        <v>110</v>
      </c>
      <c r="P9" s="114">
        <v>110</v>
      </c>
      <c r="Q9" s="189">
        <v>100</v>
      </c>
      <c r="R9" s="189">
        <v>94</v>
      </c>
      <c r="S9" s="189">
        <v>120</v>
      </c>
      <c r="T9" s="189">
        <v>100</v>
      </c>
      <c r="U9" s="189">
        <v>110</v>
      </c>
      <c r="V9" s="189">
        <v>150</v>
      </c>
      <c r="W9" s="189">
        <v>130</v>
      </c>
      <c r="X9" s="190">
        <v>130</v>
      </c>
      <c r="Y9" s="190">
        <v>150</v>
      </c>
      <c r="Z9" s="190">
        <v>110</v>
      </c>
      <c r="AA9" s="189">
        <v>120</v>
      </c>
      <c r="AB9" s="114">
        <v>120</v>
      </c>
      <c r="AC9" s="110">
        <v>150</v>
      </c>
      <c r="AD9" s="135">
        <v>94</v>
      </c>
    </row>
    <row r="10" spans="1:30" s="103" customFormat="1" ht="16.5" customHeight="1" x14ac:dyDescent="0.15">
      <c r="A10" s="1498"/>
      <c r="B10" s="193" t="s">
        <v>76</v>
      </c>
      <c r="C10" s="194" t="s">
        <v>10</v>
      </c>
      <c r="D10" s="936">
        <v>38</v>
      </c>
      <c r="E10" s="936">
        <v>30</v>
      </c>
      <c r="F10" s="936">
        <v>33</v>
      </c>
      <c r="G10" s="936">
        <v>33</v>
      </c>
      <c r="H10" s="936">
        <v>33</v>
      </c>
      <c r="I10" s="936">
        <v>35</v>
      </c>
      <c r="J10" s="936">
        <v>31</v>
      </c>
      <c r="K10" s="936">
        <v>31</v>
      </c>
      <c r="L10" s="936">
        <v>27</v>
      </c>
      <c r="M10" s="936">
        <v>27</v>
      </c>
      <c r="N10" s="936">
        <v>24</v>
      </c>
      <c r="O10" s="938">
        <v>27</v>
      </c>
      <c r="P10" s="939">
        <v>32</v>
      </c>
      <c r="Q10" s="936">
        <v>25</v>
      </c>
      <c r="R10" s="936">
        <v>29</v>
      </c>
      <c r="S10" s="936">
        <v>28</v>
      </c>
      <c r="T10" s="936">
        <v>29</v>
      </c>
      <c r="U10" s="937">
        <v>32</v>
      </c>
      <c r="V10" s="936">
        <v>35</v>
      </c>
      <c r="W10" s="936">
        <v>40</v>
      </c>
      <c r="X10" s="940">
        <v>34</v>
      </c>
      <c r="Y10" s="940">
        <v>31</v>
      </c>
      <c r="Z10" s="940">
        <v>34</v>
      </c>
      <c r="AA10" s="936">
        <v>30</v>
      </c>
      <c r="AB10" s="939">
        <v>31</v>
      </c>
      <c r="AC10" s="942">
        <v>40</v>
      </c>
      <c r="AD10" s="943">
        <v>24</v>
      </c>
    </row>
    <row r="11" spans="1:30" s="103" customFormat="1" ht="16.5" customHeight="1" x14ac:dyDescent="0.15">
      <c r="A11" s="1498"/>
      <c r="B11" s="202" t="s">
        <v>77</v>
      </c>
      <c r="C11" s="203" t="s">
        <v>10</v>
      </c>
      <c r="D11" s="973">
        <v>21</v>
      </c>
      <c r="E11" s="973">
        <v>19</v>
      </c>
      <c r="F11" s="973">
        <v>20</v>
      </c>
      <c r="G11" s="973">
        <v>19</v>
      </c>
      <c r="H11" s="973">
        <v>20</v>
      </c>
      <c r="I11" s="973">
        <v>19</v>
      </c>
      <c r="J11" s="973">
        <v>19</v>
      </c>
      <c r="K11" s="973">
        <v>20</v>
      </c>
      <c r="L11" s="973">
        <v>19</v>
      </c>
      <c r="M11" s="973">
        <v>18</v>
      </c>
      <c r="N11" s="973">
        <v>17</v>
      </c>
      <c r="O11" s="975">
        <v>18</v>
      </c>
      <c r="P11" s="976">
        <v>21</v>
      </c>
      <c r="Q11" s="973">
        <v>16</v>
      </c>
      <c r="R11" s="973">
        <v>19</v>
      </c>
      <c r="S11" s="973">
        <v>19</v>
      </c>
      <c r="T11" s="973">
        <v>20</v>
      </c>
      <c r="U11" s="974">
        <v>20</v>
      </c>
      <c r="V11" s="973">
        <v>26</v>
      </c>
      <c r="W11" s="973">
        <v>25</v>
      </c>
      <c r="X11" s="977">
        <v>23</v>
      </c>
      <c r="Y11" s="977">
        <v>22</v>
      </c>
      <c r="Z11" s="977">
        <v>22</v>
      </c>
      <c r="AA11" s="973">
        <v>22</v>
      </c>
      <c r="AB11" s="976">
        <v>20</v>
      </c>
      <c r="AC11" s="980">
        <v>26</v>
      </c>
      <c r="AD11" s="981">
        <v>16</v>
      </c>
    </row>
    <row r="12" spans="1:30" s="103" customFormat="1" ht="16.5" customHeight="1" x14ac:dyDescent="0.15">
      <c r="A12" s="1498"/>
      <c r="B12" s="192" t="s">
        <v>78</v>
      </c>
      <c r="C12" s="182" t="s">
        <v>10</v>
      </c>
      <c r="D12" s="928">
        <v>17</v>
      </c>
      <c r="E12" s="929">
        <v>12</v>
      </c>
      <c r="F12" s="929">
        <v>14</v>
      </c>
      <c r="G12" s="929">
        <v>14</v>
      </c>
      <c r="H12" s="929">
        <v>13</v>
      </c>
      <c r="I12" s="930">
        <v>15</v>
      </c>
      <c r="J12" s="929">
        <v>13</v>
      </c>
      <c r="K12" s="929">
        <v>11</v>
      </c>
      <c r="L12" s="929">
        <v>8.1999999999999993</v>
      </c>
      <c r="M12" s="929">
        <v>8.6999999999999993</v>
      </c>
      <c r="N12" s="929">
        <v>7.6</v>
      </c>
      <c r="O12" s="931">
        <v>9</v>
      </c>
      <c r="P12" s="928">
        <v>11</v>
      </c>
      <c r="Q12" s="930">
        <v>9.6</v>
      </c>
      <c r="R12" s="929">
        <v>9.9</v>
      </c>
      <c r="S12" s="929">
        <v>8.9</v>
      </c>
      <c r="T12" s="929">
        <v>8.8000000000000007</v>
      </c>
      <c r="U12" s="930">
        <v>12</v>
      </c>
      <c r="V12" s="929">
        <v>9.1999999999999993</v>
      </c>
      <c r="W12" s="929">
        <v>15</v>
      </c>
      <c r="X12" s="932">
        <v>11</v>
      </c>
      <c r="Y12" s="1010">
        <v>9.5</v>
      </c>
      <c r="Z12" s="932">
        <v>12</v>
      </c>
      <c r="AA12" s="929">
        <v>7.7</v>
      </c>
      <c r="AB12" s="928">
        <v>11</v>
      </c>
      <c r="AC12" s="934">
        <v>17</v>
      </c>
      <c r="AD12" s="935">
        <v>7.6</v>
      </c>
    </row>
    <row r="13" spans="1:30" s="103" customFormat="1" ht="16.5" customHeight="1" thickBot="1" x14ac:dyDescent="0.2">
      <c r="A13" s="1499"/>
      <c r="B13" s="303" t="s">
        <v>81</v>
      </c>
      <c r="C13" s="341" t="s">
        <v>10</v>
      </c>
      <c r="D13" s="1088">
        <v>3.9</v>
      </c>
      <c r="E13" s="1088">
        <v>3.3</v>
      </c>
      <c r="F13" s="1088">
        <v>3.5</v>
      </c>
      <c r="G13" s="1088">
        <v>4.0999999999999996</v>
      </c>
      <c r="H13" s="1088">
        <v>3.9</v>
      </c>
      <c r="I13" s="1088">
        <v>4.2</v>
      </c>
      <c r="J13" s="1088">
        <v>3.7</v>
      </c>
      <c r="K13" s="1088">
        <v>3.9</v>
      </c>
      <c r="L13" s="1088">
        <v>3</v>
      </c>
      <c r="M13" s="1088">
        <v>3.1</v>
      </c>
      <c r="N13" s="1088">
        <v>2.2999999999999998</v>
      </c>
      <c r="O13" s="1091">
        <v>3.2</v>
      </c>
      <c r="P13" s="1087">
        <v>4</v>
      </c>
      <c r="Q13" s="1088">
        <v>2.1</v>
      </c>
      <c r="R13" s="1088">
        <v>3.2</v>
      </c>
      <c r="S13" s="1088">
        <v>3.4</v>
      </c>
      <c r="T13" s="1088">
        <v>3</v>
      </c>
      <c r="U13" s="1090">
        <v>3</v>
      </c>
      <c r="V13" s="1090">
        <v>3.2</v>
      </c>
      <c r="W13" s="1088">
        <v>3.8</v>
      </c>
      <c r="X13" s="1015">
        <v>4.2</v>
      </c>
      <c r="Y13" s="1015">
        <v>3.1</v>
      </c>
      <c r="Z13" s="1015">
        <v>3.9</v>
      </c>
      <c r="AA13" s="1090">
        <v>3.4</v>
      </c>
      <c r="AB13" s="1087">
        <v>3.4</v>
      </c>
      <c r="AC13" s="1139">
        <v>4.2</v>
      </c>
      <c r="AD13" s="1119">
        <v>2.1</v>
      </c>
    </row>
    <row r="14" spans="1:30" s="103" customFormat="1" ht="16.5" customHeight="1" x14ac:dyDescent="0.15">
      <c r="A14" s="1446" t="s">
        <v>84</v>
      </c>
      <c r="B14" s="181" t="s">
        <v>72</v>
      </c>
      <c r="C14" s="182" t="s">
        <v>73</v>
      </c>
      <c r="D14" s="1133">
        <v>5</v>
      </c>
      <c r="E14" s="1133">
        <v>4.5</v>
      </c>
      <c r="F14" s="1133">
        <v>5</v>
      </c>
      <c r="G14" s="1133">
        <v>5</v>
      </c>
      <c r="H14" s="1133">
        <v>5</v>
      </c>
      <c r="I14" s="1133">
        <v>6</v>
      </c>
      <c r="J14" s="1133">
        <v>5</v>
      </c>
      <c r="K14" s="1133">
        <v>5</v>
      </c>
      <c r="L14" s="1133">
        <v>4.5</v>
      </c>
      <c r="M14" s="1133">
        <v>4.5</v>
      </c>
      <c r="N14" s="1133">
        <v>5</v>
      </c>
      <c r="O14" s="1137">
        <v>4.5</v>
      </c>
      <c r="P14" s="1135">
        <v>4.5</v>
      </c>
      <c r="Q14" s="1133">
        <v>4.5</v>
      </c>
      <c r="R14" s="1133">
        <v>4.5</v>
      </c>
      <c r="S14" s="1133">
        <v>4</v>
      </c>
      <c r="T14" s="1133">
        <v>4.5</v>
      </c>
      <c r="U14" s="1133">
        <v>4.5</v>
      </c>
      <c r="V14" s="1133">
        <v>4.5</v>
      </c>
      <c r="W14" s="1133">
        <v>3.5</v>
      </c>
      <c r="X14" s="1019">
        <v>4</v>
      </c>
      <c r="Y14" s="1019">
        <v>4</v>
      </c>
      <c r="Z14" s="1019">
        <v>4</v>
      </c>
      <c r="AA14" s="1132">
        <v>4</v>
      </c>
      <c r="AB14" s="1115">
        <v>4.5</v>
      </c>
      <c r="AC14" s="1120">
        <v>6</v>
      </c>
      <c r="AD14" s="1137">
        <v>3.5</v>
      </c>
    </row>
    <row r="15" spans="1:30" s="103" customFormat="1" ht="16.5" customHeight="1" x14ac:dyDescent="0.15">
      <c r="A15" s="1498"/>
      <c r="B15" s="181" t="s">
        <v>0</v>
      </c>
      <c r="C15" s="182" t="s">
        <v>4</v>
      </c>
      <c r="D15" s="183">
        <v>7.2</v>
      </c>
      <c r="E15" s="183">
        <v>7.1</v>
      </c>
      <c r="F15" s="183">
        <v>7</v>
      </c>
      <c r="G15" s="183">
        <v>7</v>
      </c>
      <c r="H15" s="183">
        <v>7</v>
      </c>
      <c r="I15" s="183">
        <v>7</v>
      </c>
      <c r="J15" s="183">
        <v>7</v>
      </c>
      <c r="K15" s="183">
        <v>6.9</v>
      </c>
      <c r="L15" s="183">
        <v>6.9</v>
      </c>
      <c r="M15" s="183">
        <v>6.9</v>
      </c>
      <c r="N15" s="183">
        <v>6.9</v>
      </c>
      <c r="O15" s="184">
        <v>6.9</v>
      </c>
      <c r="P15" s="185">
        <v>6.9</v>
      </c>
      <c r="Q15" s="183">
        <v>7.1</v>
      </c>
      <c r="R15" s="183">
        <v>7.1</v>
      </c>
      <c r="S15" s="183">
        <v>7.2</v>
      </c>
      <c r="T15" s="183">
        <v>7.1</v>
      </c>
      <c r="U15" s="183">
        <v>7.2</v>
      </c>
      <c r="V15" s="183">
        <v>7.2</v>
      </c>
      <c r="W15" s="183">
        <v>7.4</v>
      </c>
      <c r="X15" s="186">
        <v>7.3</v>
      </c>
      <c r="Y15" s="186">
        <v>7.3</v>
      </c>
      <c r="Z15" s="186">
        <v>7.4</v>
      </c>
      <c r="AA15" s="183">
        <v>7.3</v>
      </c>
      <c r="AB15" s="927" t="s">
        <v>136</v>
      </c>
      <c r="AC15" s="187">
        <v>7.4</v>
      </c>
      <c r="AD15" s="184">
        <v>6.9</v>
      </c>
    </row>
    <row r="16" spans="1:30" s="103" customFormat="1" ht="16.5" customHeight="1" x14ac:dyDescent="0.15">
      <c r="A16" s="1498"/>
      <c r="B16" s="188" t="s">
        <v>1</v>
      </c>
      <c r="C16" s="182" t="s">
        <v>10</v>
      </c>
      <c r="D16" s="189">
        <v>70</v>
      </c>
      <c r="E16" s="189">
        <v>83</v>
      </c>
      <c r="F16" s="189">
        <v>79</v>
      </c>
      <c r="G16" s="189">
        <v>81</v>
      </c>
      <c r="H16" s="189">
        <v>80</v>
      </c>
      <c r="I16" s="189">
        <v>83</v>
      </c>
      <c r="J16" s="189">
        <v>85</v>
      </c>
      <c r="K16" s="189">
        <v>84</v>
      </c>
      <c r="L16" s="189">
        <v>98</v>
      </c>
      <c r="M16" s="189">
        <v>96</v>
      </c>
      <c r="N16" s="189">
        <v>90</v>
      </c>
      <c r="O16" s="135">
        <v>100</v>
      </c>
      <c r="P16" s="114">
        <v>100</v>
      </c>
      <c r="Q16" s="189">
        <v>77</v>
      </c>
      <c r="R16" s="189">
        <v>76</v>
      </c>
      <c r="S16" s="189">
        <v>95</v>
      </c>
      <c r="T16" s="189">
        <v>89</v>
      </c>
      <c r="U16" s="189">
        <v>110</v>
      </c>
      <c r="V16" s="189">
        <v>95</v>
      </c>
      <c r="W16" s="189">
        <v>88</v>
      </c>
      <c r="X16" s="190">
        <v>92</v>
      </c>
      <c r="Y16" s="190">
        <v>87</v>
      </c>
      <c r="Z16" s="190">
        <v>97</v>
      </c>
      <c r="AA16" s="189">
        <v>86</v>
      </c>
      <c r="AB16" s="114">
        <v>88</v>
      </c>
      <c r="AC16" s="110">
        <v>110</v>
      </c>
      <c r="AD16" s="135">
        <v>70</v>
      </c>
    </row>
    <row r="17" spans="1:30" s="103" customFormat="1" ht="16.5" customHeight="1" x14ac:dyDescent="0.15">
      <c r="A17" s="1498"/>
      <c r="B17" s="188" t="s">
        <v>85</v>
      </c>
      <c r="C17" s="182" t="s">
        <v>10</v>
      </c>
      <c r="D17" s="189" t="s">
        <v>4</v>
      </c>
      <c r="E17" s="189">
        <v>54</v>
      </c>
      <c r="F17" s="189" t="s">
        <v>4</v>
      </c>
      <c r="G17" s="189">
        <v>52</v>
      </c>
      <c r="H17" s="189" t="s">
        <v>4</v>
      </c>
      <c r="I17" s="189">
        <v>56</v>
      </c>
      <c r="J17" s="189" t="s">
        <v>4</v>
      </c>
      <c r="K17" s="189">
        <v>62</v>
      </c>
      <c r="L17" s="189" t="s">
        <v>4</v>
      </c>
      <c r="M17" s="189">
        <v>67</v>
      </c>
      <c r="N17" s="189" t="s">
        <v>4</v>
      </c>
      <c r="O17" s="191">
        <v>66</v>
      </c>
      <c r="P17" s="114" t="s">
        <v>4</v>
      </c>
      <c r="Q17" s="189">
        <v>50</v>
      </c>
      <c r="R17" s="189" t="s">
        <v>4</v>
      </c>
      <c r="S17" s="189">
        <v>52</v>
      </c>
      <c r="T17" s="189" t="s">
        <v>4</v>
      </c>
      <c r="U17" s="189">
        <v>58</v>
      </c>
      <c r="V17" s="189" t="s">
        <v>4</v>
      </c>
      <c r="W17" s="189">
        <v>59</v>
      </c>
      <c r="X17" s="190" t="s">
        <v>4</v>
      </c>
      <c r="Y17" s="190">
        <v>56</v>
      </c>
      <c r="Z17" s="190" t="s">
        <v>4</v>
      </c>
      <c r="AA17" s="189">
        <v>56</v>
      </c>
      <c r="AB17" s="114">
        <v>57</v>
      </c>
      <c r="AC17" s="110">
        <v>67</v>
      </c>
      <c r="AD17" s="135">
        <v>50</v>
      </c>
    </row>
    <row r="18" spans="1:30" s="103" customFormat="1" ht="16.5" customHeight="1" x14ac:dyDescent="0.15">
      <c r="A18" s="1498"/>
      <c r="B18" s="192" t="s">
        <v>2</v>
      </c>
      <c r="C18" s="182" t="s">
        <v>10</v>
      </c>
      <c r="D18" s="189">
        <v>54</v>
      </c>
      <c r="E18" s="189">
        <v>54</v>
      </c>
      <c r="F18" s="189">
        <v>55</v>
      </c>
      <c r="G18" s="189">
        <v>47</v>
      </c>
      <c r="H18" s="189">
        <v>49</v>
      </c>
      <c r="I18" s="189">
        <v>47</v>
      </c>
      <c r="J18" s="189">
        <v>45</v>
      </c>
      <c r="K18" s="189">
        <v>49</v>
      </c>
      <c r="L18" s="189">
        <v>52</v>
      </c>
      <c r="M18" s="189">
        <v>57</v>
      </c>
      <c r="N18" s="189">
        <v>45</v>
      </c>
      <c r="O18" s="191">
        <v>44</v>
      </c>
      <c r="P18" s="114">
        <v>45</v>
      </c>
      <c r="Q18" s="189">
        <v>49</v>
      </c>
      <c r="R18" s="189">
        <v>52</v>
      </c>
      <c r="S18" s="189">
        <v>49</v>
      </c>
      <c r="T18" s="189">
        <v>53</v>
      </c>
      <c r="U18" s="189">
        <v>57</v>
      </c>
      <c r="V18" s="189">
        <v>60</v>
      </c>
      <c r="W18" s="189">
        <v>71</v>
      </c>
      <c r="X18" s="190">
        <v>56</v>
      </c>
      <c r="Y18" s="190">
        <v>53</v>
      </c>
      <c r="Z18" s="190">
        <v>60</v>
      </c>
      <c r="AA18" s="189">
        <v>63</v>
      </c>
      <c r="AB18" s="114">
        <v>53</v>
      </c>
      <c r="AC18" s="110">
        <v>71</v>
      </c>
      <c r="AD18" s="135">
        <v>44</v>
      </c>
    </row>
    <row r="19" spans="1:30" s="103" customFormat="1" ht="16.5" customHeight="1" x14ac:dyDescent="0.15">
      <c r="A19" s="1498"/>
      <c r="B19" s="192" t="s">
        <v>3</v>
      </c>
      <c r="C19" s="182" t="s">
        <v>10</v>
      </c>
      <c r="D19" s="929">
        <v>72</v>
      </c>
      <c r="E19" s="929">
        <v>73</v>
      </c>
      <c r="F19" s="929">
        <v>76</v>
      </c>
      <c r="G19" s="929">
        <v>74</v>
      </c>
      <c r="H19" s="929">
        <v>71</v>
      </c>
      <c r="I19" s="929">
        <v>71</v>
      </c>
      <c r="J19" s="929">
        <v>73</v>
      </c>
      <c r="K19" s="929">
        <v>73</v>
      </c>
      <c r="L19" s="929">
        <v>78</v>
      </c>
      <c r="M19" s="929">
        <v>75</v>
      </c>
      <c r="N19" s="929">
        <v>71</v>
      </c>
      <c r="O19" s="931">
        <v>77</v>
      </c>
      <c r="P19" s="928">
        <v>69</v>
      </c>
      <c r="Q19" s="929">
        <v>71</v>
      </c>
      <c r="R19" s="929">
        <v>71</v>
      </c>
      <c r="S19" s="929">
        <v>76</v>
      </c>
      <c r="T19" s="929">
        <v>77</v>
      </c>
      <c r="U19" s="929">
        <v>80</v>
      </c>
      <c r="V19" s="929">
        <v>77</v>
      </c>
      <c r="W19" s="929">
        <v>83</v>
      </c>
      <c r="X19" s="932">
        <v>78</v>
      </c>
      <c r="Y19" s="932">
        <v>81</v>
      </c>
      <c r="Z19" s="932">
        <v>77</v>
      </c>
      <c r="AA19" s="929">
        <v>87</v>
      </c>
      <c r="AB19" s="928">
        <v>75</v>
      </c>
      <c r="AC19" s="934">
        <v>87</v>
      </c>
      <c r="AD19" s="935">
        <v>69</v>
      </c>
    </row>
    <row r="20" spans="1:30" s="103" customFormat="1" ht="16.5" customHeight="1" x14ac:dyDescent="0.15">
      <c r="A20" s="1498"/>
      <c r="B20" s="193" t="s">
        <v>76</v>
      </c>
      <c r="C20" s="194" t="s">
        <v>10</v>
      </c>
      <c r="D20" s="936">
        <v>33</v>
      </c>
      <c r="E20" s="936">
        <v>33</v>
      </c>
      <c r="F20" s="936">
        <v>34</v>
      </c>
      <c r="G20" s="936">
        <v>32</v>
      </c>
      <c r="H20" s="936">
        <v>32</v>
      </c>
      <c r="I20" s="936">
        <v>31</v>
      </c>
      <c r="J20" s="936">
        <v>32</v>
      </c>
      <c r="K20" s="936">
        <v>31</v>
      </c>
      <c r="L20" s="936">
        <v>29</v>
      </c>
      <c r="M20" s="936">
        <v>30</v>
      </c>
      <c r="N20" s="936">
        <v>28</v>
      </c>
      <c r="O20" s="938">
        <v>33</v>
      </c>
      <c r="P20" s="939">
        <v>32</v>
      </c>
      <c r="Q20" s="936">
        <v>28</v>
      </c>
      <c r="R20" s="936">
        <v>27</v>
      </c>
      <c r="S20" s="936">
        <v>29</v>
      </c>
      <c r="T20" s="936">
        <v>29</v>
      </c>
      <c r="U20" s="937">
        <v>32</v>
      </c>
      <c r="V20" s="936">
        <v>36</v>
      </c>
      <c r="W20" s="936">
        <v>38</v>
      </c>
      <c r="X20" s="940">
        <v>33</v>
      </c>
      <c r="Y20" s="940">
        <v>34</v>
      </c>
      <c r="Z20" s="940">
        <v>35</v>
      </c>
      <c r="AA20" s="936">
        <v>35</v>
      </c>
      <c r="AB20" s="939">
        <v>32</v>
      </c>
      <c r="AC20" s="942">
        <v>38</v>
      </c>
      <c r="AD20" s="943">
        <v>27</v>
      </c>
    </row>
    <row r="21" spans="1:30" s="103" customFormat="1" ht="16.5" customHeight="1" x14ac:dyDescent="0.15">
      <c r="A21" s="1498"/>
      <c r="B21" s="202" t="s">
        <v>77</v>
      </c>
      <c r="C21" s="203" t="s">
        <v>10</v>
      </c>
      <c r="D21" s="973">
        <v>24</v>
      </c>
      <c r="E21" s="973">
        <v>22</v>
      </c>
      <c r="F21" s="973">
        <v>23</v>
      </c>
      <c r="G21" s="973">
        <v>23</v>
      </c>
      <c r="H21" s="973">
        <v>22</v>
      </c>
      <c r="I21" s="973">
        <v>22</v>
      </c>
      <c r="J21" s="973">
        <v>21</v>
      </c>
      <c r="K21" s="973">
        <v>23</v>
      </c>
      <c r="L21" s="973">
        <v>22</v>
      </c>
      <c r="M21" s="973">
        <v>20</v>
      </c>
      <c r="N21" s="973">
        <v>20</v>
      </c>
      <c r="O21" s="975">
        <v>21</v>
      </c>
      <c r="P21" s="976">
        <v>23</v>
      </c>
      <c r="Q21" s="973">
        <v>19</v>
      </c>
      <c r="R21" s="973">
        <v>22</v>
      </c>
      <c r="S21" s="973">
        <v>23</v>
      </c>
      <c r="T21" s="973">
        <v>22</v>
      </c>
      <c r="U21" s="974">
        <v>24</v>
      </c>
      <c r="V21" s="973">
        <v>28</v>
      </c>
      <c r="W21" s="973">
        <v>27</v>
      </c>
      <c r="X21" s="977">
        <v>27</v>
      </c>
      <c r="Y21" s="977">
        <v>26</v>
      </c>
      <c r="Z21" s="977">
        <v>26</v>
      </c>
      <c r="AA21" s="973">
        <v>27</v>
      </c>
      <c r="AB21" s="976">
        <v>23</v>
      </c>
      <c r="AC21" s="980">
        <v>28</v>
      </c>
      <c r="AD21" s="981">
        <v>19</v>
      </c>
    </row>
    <row r="22" spans="1:30" s="103" customFormat="1" ht="16.5" customHeight="1" x14ac:dyDescent="0.15">
      <c r="A22" s="1498"/>
      <c r="B22" s="192" t="s">
        <v>78</v>
      </c>
      <c r="C22" s="182" t="s">
        <v>10</v>
      </c>
      <c r="D22" s="953">
        <v>9.3000000000000007</v>
      </c>
      <c r="E22" s="929">
        <v>11</v>
      </c>
      <c r="F22" s="929">
        <v>11</v>
      </c>
      <c r="G22" s="930">
        <v>8.1999999999999993</v>
      </c>
      <c r="H22" s="930">
        <v>9.5</v>
      </c>
      <c r="I22" s="930">
        <v>8.9</v>
      </c>
      <c r="J22" s="930">
        <v>11</v>
      </c>
      <c r="K22" s="930">
        <v>8.5</v>
      </c>
      <c r="L22" s="930">
        <v>6.5</v>
      </c>
      <c r="M22" s="930">
        <v>10</v>
      </c>
      <c r="N22" s="929">
        <v>7.6</v>
      </c>
      <c r="O22" s="931">
        <v>12</v>
      </c>
      <c r="P22" s="928">
        <v>8.9</v>
      </c>
      <c r="Q22" s="929">
        <v>9.1</v>
      </c>
      <c r="R22" s="929">
        <v>5.0999999999999996</v>
      </c>
      <c r="S22" s="929">
        <v>6.5</v>
      </c>
      <c r="T22" s="929">
        <v>6.4</v>
      </c>
      <c r="U22" s="930">
        <v>8</v>
      </c>
      <c r="V22" s="929">
        <v>8.3000000000000007</v>
      </c>
      <c r="W22" s="929">
        <v>11</v>
      </c>
      <c r="X22" s="932">
        <v>5.9</v>
      </c>
      <c r="Y22" s="1010">
        <v>8.1</v>
      </c>
      <c r="Z22" s="932">
        <v>9.5</v>
      </c>
      <c r="AA22" s="929">
        <v>8</v>
      </c>
      <c r="AB22" s="953">
        <v>8.6999999999999993</v>
      </c>
      <c r="AC22" s="934">
        <v>12</v>
      </c>
      <c r="AD22" s="935">
        <v>5.0999999999999996</v>
      </c>
    </row>
    <row r="23" spans="1:30" s="103" customFormat="1" ht="16.5" customHeight="1" x14ac:dyDescent="0.15">
      <c r="A23" s="1498"/>
      <c r="B23" s="193" t="s">
        <v>81</v>
      </c>
      <c r="C23" s="194" t="s">
        <v>10</v>
      </c>
      <c r="D23" s="967">
        <v>3.1</v>
      </c>
      <c r="E23" s="967">
        <v>3.2</v>
      </c>
      <c r="F23" s="967">
        <v>3.2</v>
      </c>
      <c r="G23" s="967">
        <v>3</v>
      </c>
      <c r="H23" s="967">
        <v>3.1</v>
      </c>
      <c r="I23" s="967">
        <v>2.9</v>
      </c>
      <c r="J23" s="967">
        <v>3.1</v>
      </c>
      <c r="K23" s="967">
        <v>3.8</v>
      </c>
      <c r="L23" s="967">
        <v>3.1</v>
      </c>
      <c r="M23" s="967">
        <v>3.2</v>
      </c>
      <c r="N23" s="967">
        <v>2.7</v>
      </c>
      <c r="O23" s="1101">
        <v>3.3</v>
      </c>
      <c r="P23" s="983">
        <v>3.5</v>
      </c>
      <c r="Q23" s="967">
        <v>2.5</v>
      </c>
      <c r="R23" s="967">
        <v>3</v>
      </c>
      <c r="S23" s="967">
        <v>3</v>
      </c>
      <c r="T23" s="967">
        <v>2.7</v>
      </c>
      <c r="U23" s="966">
        <v>2.9</v>
      </c>
      <c r="V23" s="967">
        <v>2.9</v>
      </c>
      <c r="W23" s="967">
        <v>3.6</v>
      </c>
      <c r="X23" s="984">
        <v>3.5</v>
      </c>
      <c r="Y23" s="984">
        <v>3.3</v>
      </c>
      <c r="Z23" s="984">
        <v>3.6</v>
      </c>
      <c r="AA23" s="967">
        <v>3.2</v>
      </c>
      <c r="AB23" s="983">
        <v>3.1</v>
      </c>
      <c r="AC23" s="956">
        <v>3.8</v>
      </c>
      <c r="AD23" s="970">
        <v>2.5</v>
      </c>
    </row>
    <row r="24" spans="1:30" s="103" customFormat="1" ht="16.5" customHeight="1" x14ac:dyDescent="0.15">
      <c r="A24" s="1498"/>
      <c r="B24" s="819" t="s">
        <v>86</v>
      </c>
      <c r="C24" s="405" t="s">
        <v>10</v>
      </c>
      <c r="D24" s="1216" t="s">
        <v>4</v>
      </c>
      <c r="E24" s="1217" t="s">
        <v>4</v>
      </c>
      <c r="F24" s="1217" t="s">
        <v>4</v>
      </c>
      <c r="G24" s="1217">
        <v>1.3</v>
      </c>
      <c r="H24" s="1217" t="s">
        <v>4</v>
      </c>
      <c r="I24" s="1217" t="s">
        <v>4</v>
      </c>
      <c r="J24" s="1217" t="s">
        <v>4</v>
      </c>
      <c r="K24" s="1217" t="s">
        <v>4</v>
      </c>
      <c r="L24" s="1217" t="s">
        <v>4</v>
      </c>
      <c r="M24" s="1217">
        <v>1.6</v>
      </c>
      <c r="N24" s="1217" t="s">
        <v>4</v>
      </c>
      <c r="O24" s="1218" t="s">
        <v>4</v>
      </c>
      <c r="P24" s="1216" t="s">
        <v>4</v>
      </c>
      <c r="Q24" s="1217" t="s">
        <v>4</v>
      </c>
      <c r="R24" s="1217" t="s">
        <v>4</v>
      </c>
      <c r="S24" s="1217">
        <v>1.8</v>
      </c>
      <c r="T24" s="1217" t="s">
        <v>4</v>
      </c>
      <c r="U24" s="1217" t="s">
        <v>4</v>
      </c>
      <c r="V24" s="1217" t="s">
        <v>4</v>
      </c>
      <c r="W24" s="1219" t="s">
        <v>4</v>
      </c>
      <c r="X24" s="1220" t="s">
        <v>4</v>
      </c>
      <c r="Y24" s="1220">
        <v>1.9</v>
      </c>
      <c r="Z24" s="1220" t="s">
        <v>4</v>
      </c>
      <c r="AA24" s="1219" t="s">
        <v>4</v>
      </c>
      <c r="AB24" s="983">
        <v>1.7</v>
      </c>
      <c r="AC24" s="1221">
        <v>1.9</v>
      </c>
      <c r="AD24" s="1222">
        <v>1.3</v>
      </c>
    </row>
    <row r="25" spans="1:30" s="103" customFormat="1" ht="16.5" customHeight="1" x14ac:dyDescent="0.15">
      <c r="A25" s="1498"/>
      <c r="B25" s="820" t="s">
        <v>87</v>
      </c>
      <c r="C25" s="397" t="s">
        <v>10</v>
      </c>
      <c r="D25" s="418" t="s">
        <v>4</v>
      </c>
      <c r="E25" s="398" t="s">
        <v>4</v>
      </c>
      <c r="F25" s="398" t="s">
        <v>4</v>
      </c>
      <c r="G25" s="398">
        <v>140</v>
      </c>
      <c r="H25" s="398" t="s">
        <v>4</v>
      </c>
      <c r="I25" s="398" t="s">
        <v>4</v>
      </c>
      <c r="J25" s="398" t="s">
        <v>4</v>
      </c>
      <c r="K25" s="398" t="s">
        <v>4</v>
      </c>
      <c r="L25" s="398" t="s">
        <v>4</v>
      </c>
      <c r="M25" s="398">
        <v>150</v>
      </c>
      <c r="N25" s="398" t="s">
        <v>4</v>
      </c>
      <c r="O25" s="402" t="s">
        <v>4</v>
      </c>
      <c r="P25" s="418" t="s">
        <v>4</v>
      </c>
      <c r="Q25" s="398" t="s">
        <v>4</v>
      </c>
      <c r="R25" s="398" t="s">
        <v>4</v>
      </c>
      <c r="S25" s="398">
        <v>160</v>
      </c>
      <c r="T25" s="398" t="s">
        <v>4</v>
      </c>
      <c r="U25" s="398" t="s">
        <v>4</v>
      </c>
      <c r="V25" s="398" t="s">
        <v>4</v>
      </c>
      <c r="W25" s="398" t="s">
        <v>4</v>
      </c>
      <c r="X25" s="399" t="s">
        <v>4</v>
      </c>
      <c r="Y25" s="399">
        <v>160</v>
      </c>
      <c r="Z25" s="399" t="s">
        <v>4</v>
      </c>
      <c r="AA25" s="398" t="s">
        <v>4</v>
      </c>
      <c r="AB25" s="206">
        <v>150</v>
      </c>
      <c r="AC25" s="401">
        <v>160</v>
      </c>
      <c r="AD25" s="402">
        <v>140</v>
      </c>
    </row>
    <row r="26" spans="1:30" s="103" customFormat="1" ht="16.5" customHeight="1" thickBot="1" x14ac:dyDescent="0.2">
      <c r="A26" s="1499"/>
      <c r="B26" s="366" t="s">
        <v>88</v>
      </c>
      <c r="C26" s="216" t="s">
        <v>10</v>
      </c>
      <c r="D26" s="219" t="s">
        <v>4</v>
      </c>
      <c r="E26" s="217" t="s">
        <v>4</v>
      </c>
      <c r="F26" s="217" t="s">
        <v>4</v>
      </c>
      <c r="G26" s="217" t="s">
        <v>176</v>
      </c>
      <c r="H26" s="217" t="s">
        <v>4</v>
      </c>
      <c r="I26" s="217" t="s">
        <v>4</v>
      </c>
      <c r="J26" s="217" t="s">
        <v>4</v>
      </c>
      <c r="K26" s="217" t="s">
        <v>4</v>
      </c>
      <c r="L26" s="217" t="s">
        <v>4</v>
      </c>
      <c r="M26" s="217" t="s">
        <v>176</v>
      </c>
      <c r="N26" s="217" t="s">
        <v>4</v>
      </c>
      <c r="O26" s="326" t="s">
        <v>4</v>
      </c>
      <c r="P26" s="219" t="s">
        <v>4</v>
      </c>
      <c r="Q26" s="217" t="s">
        <v>4</v>
      </c>
      <c r="R26" s="217" t="s">
        <v>4</v>
      </c>
      <c r="S26" s="217" t="s">
        <v>176</v>
      </c>
      <c r="T26" s="217" t="s">
        <v>4</v>
      </c>
      <c r="U26" s="217" t="s">
        <v>4</v>
      </c>
      <c r="V26" s="217" t="s">
        <v>4</v>
      </c>
      <c r="W26" s="217" t="s">
        <v>4</v>
      </c>
      <c r="X26" s="220" t="s">
        <v>4</v>
      </c>
      <c r="Y26" s="220" t="s">
        <v>176</v>
      </c>
      <c r="Z26" s="220" t="s">
        <v>4</v>
      </c>
      <c r="AA26" s="217" t="s">
        <v>4</v>
      </c>
      <c r="AB26" s="219" t="s">
        <v>176</v>
      </c>
      <c r="AC26" s="154" t="s">
        <v>176</v>
      </c>
      <c r="AD26" s="218" t="s">
        <v>176</v>
      </c>
    </row>
    <row r="27" spans="1:30" s="103" customFormat="1" ht="16.5" customHeight="1" x14ac:dyDescent="0.15">
      <c r="A27" s="1446" t="s">
        <v>92</v>
      </c>
      <c r="B27" s="222" t="s">
        <v>72</v>
      </c>
      <c r="C27" s="180" t="s">
        <v>73</v>
      </c>
      <c r="D27" s="225" t="s">
        <v>172</v>
      </c>
      <c r="E27" s="253" t="s">
        <v>172</v>
      </c>
      <c r="F27" s="253" t="s">
        <v>172</v>
      </c>
      <c r="G27" s="253" t="s">
        <v>172</v>
      </c>
      <c r="H27" s="253" t="s">
        <v>172</v>
      </c>
      <c r="I27" s="253" t="s">
        <v>172</v>
      </c>
      <c r="J27" s="253" t="s">
        <v>172</v>
      </c>
      <c r="K27" s="253" t="s">
        <v>172</v>
      </c>
      <c r="L27" s="253" t="s">
        <v>172</v>
      </c>
      <c r="M27" s="253" t="s">
        <v>172</v>
      </c>
      <c r="N27" s="253" t="s">
        <v>172</v>
      </c>
      <c r="O27" s="254" t="s">
        <v>172</v>
      </c>
      <c r="P27" s="225" t="s">
        <v>172</v>
      </c>
      <c r="Q27" s="253" t="s">
        <v>172</v>
      </c>
      <c r="R27" s="253" t="s">
        <v>172</v>
      </c>
      <c r="S27" s="253" t="s">
        <v>172</v>
      </c>
      <c r="T27" s="253" t="s">
        <v>172</v>
      </c>
      <c r="U27" s="253" t="s">
        <v>172</v>
      </c>
      <c r="V27" s="253" t="s">
        <v>172</v>
      </c>
      <c r="W27" s="253" t="s">
        <v>172</v>
      </c>
      <c r="X27" s="255" t="s">
        <v>172</v>
      </c>
      <c r="Y27" s="255" t="s">
        <v>172</v>
      </c>
      <c r="Z27" s="255">
        <v>54</v>
      </c>
      <c r="AA27" s="256">
        <v>94</v>
      </c>
      <c r="AB27" s="114" t="s">
        <v>207</v>
      </c>
      <c r="AC27" s="110" t="s">
        <v>172</v>
      </c>
      <c r="AD27" s="135">
        <v>54</v>
      </c>
    </row>
    <row r="28" spans="1:30" s="103" customFormat="1" ht="16.5" customHeight="1" x14ac:dyDescent="0.15">
      <c r="A28" s="1498"/>
      <c r="B28" s="192" t="s">
        <v>0</v>
      </c>
      <c r="C28" s="182" t="s">
        <v>4</v>
      </c>
      <c r="D28" s="185">
        <v>7</v>
      </c>
      <c r="E28" s="187">
        <v>6.9</v>
      </c>
      <c r="F28" s="187">
        <v>6.9</v>
      </c>
      <c r="G28" s="187">
        <v>6.9</v>
      </c>
      <c r="H28" s="187">
        <v>6.9</v>
      </c>
      <c r="I28" s="187">
        <v>6.9</v>
      </c>
      <c r="J28" s="187">
        <v>6.9</v>
      </c>
      <c r="K28" s="187">
        <v>7.1</v>
      </c>
      <c r="L28" s="187">
        <v>7.1</v>
      </c>
      <c r="M28" s="187">
        <v>7.2</v>
      </c>
      <c r="N28" s="187">
        <v>7.1</v>
      </c>
      <c r="O28" s="184">
        <v>7</v>
      </c>
      <c r="P28" s="185">
        <v>7.5</v>
      </c>
      <c r="Q28" s="187">
        <v>7</v>
      </c>
      <c r="R28" s="187">
        <v>7.3</v>
      </c>
      <c r="S28" s="187">
        <v>6.9</v>
      </c>
      <c r="T28" s="187">
        <v>6.9</v>
      </c>
      <c r="U28" s="187">
        <v>6.9</v>
      </c>
      <c r="V28" s="187">
        <v>6.7</v>
      </c>
      <c r="W28" s="187">
        <v>6.9</v>
      </c>
      <c r="X28" s="257">
        <v>6.8</v>
      </c>
      <c r="Y28" s="257">
        <v>6.8</v>
      </c>
      <c r="Z28" s="257">
        <v>6.6</v>
      </c>
      <c r="AA28" s="258">
        <v>6.7</v>
      </c>
      <c r="AB28" s="927" t="s">
        <v>136</v>
      </c>
      <c r="AC28" s="187">
        <v>7.5</v>
      </c>
      <c r="AD28" s="184">
        <v>6.6</v>
      </c>
    </row>
    <row r="29" spans="1:30" s="103" customFormat="1" ht="16.5" customHeight="1" x14ac:dyDescent="0.15">
      <c r="A29" s="1498"/>
      <c r="B29" s="192" t="s">
        <v>1</v>
      </c>
      <c r="C29" s="182" t="s">
        <v>10</v>
      </c>
      <c r="D29" s="928">
        <v>2.4</v>
      </c>
      <c r="E29" s="934">
        <v>2.1</v>
      </c>
      <c r="F29" s="934">
        <v>1.9</v>
      </c>
      <c r="G29" s="934">
        <v>1.7</v>
      </c>
      <c r="H29" s="934">
        <v>1.4</v>
      </c>
      <c r="I29" s="934">
        <v>1.8</v>
      </c>
      <c r="J29" s="934">
        <v>2.2000000000000002</v>
      </c>
      <c r="K29" s="934">
        <v>2</v>
      </c>
      <c r="L29" s="934">
        <v>1.8</v>
      </c>
      <c r="M29" s="934">
        <v>1.6</v>
      </c>
      <c r="N29" s="934">
        <v>1.8</v>
      </c>
      <c r="O29" s="935">
        <v>2.2999999999999998</v>
      </c>
      <c r="P29" s="928">
        <v>2.5</v>
      </c>
      <c r="Q29" s="934">
        <v>2.1</v>
      </c>
      <c r="R29" s="934">
        <v>2.9</v>
      </c>
      <c r="S29" s="934">
        <v>2.9</v>
      </c>
      <c r="T29" s="934">
        <v>2.4</v>
      </c>
      <c r="U29" s="934">
        <v>3.2</v>
      </c>
      <c r="V29" s="934">
        <v>3.4</v>
      </c>
      <c r="W29" s="934">
        <v>3.4</v>
      </c>
      <c r="X29" s="1013">
        <v>3.2</v>
      </c>
      <c r="Y29" s="1013">
        <v>3.6</v>
      </c>
      <c r="Z29" s="1013">
        <v>5.2</v>
      </c>
      <c r="AA29" s="1121">
        <v>3.8</v>
      </c>
      <c r="AB29" s="928">
        <v>2.6</v>
      </c>
      <c r="AC29" s="934">
        <v>5.2</v>
      </c>
      <c r="AD29" s="935">
        <v>1.4</v>
      </c>
    </row>
    <row r="30" spans="1:30" s="103" customFormat="1" ht="16.5" customHeight="1" x14ac:dyDescent="0.15">
      <c r="A30" s="1498"/>
      <c r="B30" s="192" t="s">
        <v>16</v>
      </c>
      <c r="C30" s="182" t="s">
        <v>10</v>
      </c>
      <c r="D30" s="928">
        <v>1</v>
      </c>
      <c r="E30" s="934">
        <v>0.9</v>
      </c>
      <c r="F30" s="934">
        <v>0.7</v>
      </c>
      <c r="G30" s="934">
        <v>0.9</v>
      </c>
      <c r="H30" s="934">
        <v>0.6</v>
      </c>
      <c r="I30" s="934">
        <v>0.6</v>
      </c>
      <c r="J30" s="934">
        <v>1.4</v>
      </c>
      <c r="K30" s="934">
        <v>1</v>
      </c>
      <c r="L30" s="934">
        <v>0.9</v>
      </c>
      <c r="M30" s="934">
        <v>0.8</v>
      </c>
      <c r="N30" s="934">
        <v>0.9</v>
      </c>
      <c r="O30" s="935">
        <v>1</v>
      </c>
      <c r="P30" s="928">
        <v>1.3</v>
      </c>
      <c r="Q30" s="934">
        <v>0.9</v>
      </c>
      <c r="R30" s="934">
        <v>1.1000000000000001</v>
      </c>
      <c r="S30" s="934">
        <v>1.3</v>
      </c>
      <c r="T30" s="934">
        <v>0.9</v>
      </c>
      <c r="U30" s="934">
        <v>1.5</v>
      </c>
      <c r="V30" s="934">
        <v>1.4</v>
      </c>
      <c r="W30" s="934">
        <v>1.7</v>
      </c>
      <c r="X30" s="1013">
        <v>1.6</v>
      </c>
      <c r="Y30" s="1013">
        <v>1.6</v>
      </c>
      <c r="Z30" s="1013">
        <v>2.4</v>
      </c>
      <c r="AA30" s="1121">
        <v>1.7</v>
      </c>
      <c r="AB30" s="928">
        <v>1.2</v>
      </c>
      <c r="AC30" s="934">
        <v>2.4</v>
      </c>
      <c r="AD30" s="935">
        <v>0.6</v>
      </c>
    </row>
    <row r="31" spans="1:30" s="103" customFormat="1" ht="16.5" customHeight="1" x14ac:dyDescent="0.15">
      <c r="A31" s="1498"/>
      <c r="B31" s="192" t="s">
        <v>2</v>
      </c>
      <c r="C31" s="293" t="s">
        <v>10</v>
      </c>
      <c r="D31" s="114">
        <v>1</v>
      </c>
      <c r="E31" s="110" t="s">
        <v>175</v>
      </c>
      <c r="F31" s="110" t="s">
        <v>175</v>
      </c>
      <c r="G31" s="110" t="s">
        <v>175</v>
      </c>
      <c r="H31" s="110" t="s">
        <v>175</v>
      </c>
      <c r="I31" s="110" t="s">
        <v>175</v>
      </c>
      <c r="J31" s="110">
        <v>1</v>
      </c>
      <c r="K31" s="110" t="s">
        <v>175</v>
      </c>
      <c r="L31" s="110">
        <v>1</v>
      </c>
      <c r="M31" s="110" t="s">
        <v>175</v>
      </c>
      <c r="N31" s="110" t="s">
        <v>175</v>
      </c>
      <c r="O31" s="135">
        <v>1</v>
      </c>
      <c r="P31" s="114">
        <v>1</v>
      </c>
      <c r="Q31" s="110">
        <v>1</v>
      </c>
      <c r="R31" s="110">
        <v>1</v>
      </c>
      <c r="S31" s="110">
        <v>1</v>
      </c>
      <c r="T31" s="110">
        <v>1</v>
      </c>
      <c r="U31" s="110">
        <v>2</v>
      </c>
      <c r="V31" s="110">
        <v>1</v>
      </c>
      <c r="W31" s="110">
        <v>1</v>
      </c>
      <c r="X31" s="259">
        <v>1</v>
      </c>
      <c r="Y31" s="259">
        <v>2</v>
      </c>
      <c r="Z31" s="259">
        <v>5</v>
      </c>
      <c r="AA31" s="260">
        <v>2</v>
      </c>
      <c r="AB31" s="114" t="s">
        <v>175</v>
      </c>
      <c r="AC31" s="110">
        <v>5</v>
      </c>
      <c r="AD31" s="135" t="s">
        <v>175</v>
      </c>
    </row>
    <row r="32" spans="1:30" s="103" customFormat="1" ht="16.5" customHeight="1" x14ac:dyDescent="0.15">
      <c r="A32" s="1498"/>
      <c r="B32" s="192" t="s">
        <v>3</v>
      </c>
      <c r="C32" s="293" t="s">
        <v>10</v>
      </c>
      <c r="D32" s="928">
        <v>7.1</v>
      </c>
      <c r="E32" s="934">
        <v>6</v>
      </c>
      <c r="F32" s="934">
        <v>6.1</v>
      </c>
      <c r="G32" s="934">
        <v>5.9</v>
      </c>
      <c r="H32" s="934">
        <v>6.1</v>
      </c>
      <c r="I32" s="972">
        <v>6.2</v>
      </c>
      <c r="J32" s="934">
        <v>6.6</v>
      </c>
      <c r="K32" s="934">
        <v>6.4</v>
      </c>
      <c r="L32" s="934">
        <v>6.2</v>
      </c>
      <c r="M32" s="934">
        <v>5.9</v>
      </c>
      <c r="N32" s="934">
        <v>6.1</v>
      </c>
      <c r="O32" s="935">
        <v>6.1</v>
      </c>
      <c r="P32" s="928">
        <v>5.8</v>
      </c>
      <c r="Q32" s="934">
        <v>5.7</v>
      </c>
      <c r="R32" s="934">
        <v>6.1</v>
      </c>
      <c r="S32" s="934">
        <v>5.9</v>
      </c>
      <c r="T32" s="934">
        <v>5.5</v>
      </c>
      <c r="U32" s="934">
        <v>6.2</v>
      </c>
      <c r="V32" s="934">
        <v>6.5</v>
      </c>
      <c r="W32" s="934">
        <v>6.4</v>
      </c>
      <c r="X32" s="1013">
        <v>6.5</v>
      </c>
      <c r="Y32" s="1013">
        <v>6.9</v>
      </c>
      <c r="Z32" s="1013">
        <v>8.9</v>
      </c>
      <c r="AA32" s="1121">
        <v>7.5</v>
      </c>
      <c r="AB32" s="928">
        <v>6.4</v>
      </c>
      <c r="AC32" s="934">
        <v>8.9</v>
      </c>
      <c r="AD32" s="935">
        <v>5.5</v>
      </c>
    </row>
    <row r="33" spans="1:30" s="103" customFormat="1" ht="16.5" customHeight="1" x14ac:dyDescent="0.15">
      <c r="A33" s="1498"/>
      <c r="B33" s="193" t="s">
        <v>76</v>
      </c>
      <c r="C33" s="298" t="s">
        <v>10</v>
      </c>
      <c r="D33" s="939">
        <v>7.3</v>
      </c>
      <c r="E33" s="942">
        <v>6.6</v>
      </c>
      <c r="F33" s="1104">
        <v>6</v>
      </c>
      <c r="G33" s="942">
        <v>6.5</v>
      </c>
      <c r="H33" s="942">
        <v>6.2</v>
      </c>
      <c r="I33" s="942">
        <v>6.2</v>
      </c>
      <c r="J33" s="942">
        <v>6</v>
      </c>
      <c r="K33" s="942">
        <v>5.2</v>
      </c>
      <c r="L33" s="942">
        <v>4.7</v>
      </c>
      <c r="M33" s="942">
        <v>5.8</v>
      </c>
      <c r="N33" s="942">
        <v>6.1</v>
      </c>
      <c r="O33" s="943">
        <v>6.1</v>
      </c>
      <c r="P33" s="939">
        <v>6.1</v>
      </c>
      <c r="Q33" s="942">
        <v>5.7</v>
      </c>
      <c r="R33" s="942">
        <v>6.3</v>
      </c>
      <c r="S33" s="942">
        <v>7.3</v>
      </c>
      <c r="T33" s="1104">
        <v>6.6</v>
      </c>
      <c r="U33" s="942">
        <v>7.8</v>
      </c>
      <c r="V33" s="942">
        <v>8.6999999999999993</v>
      </c>
      <c r="W33" s="1104">
        <v>7.6</v>
      </c>
      <c r="X33" s="1004">
        <v>7.4</v>
      </c>
      <c r="Y33" s="1029">
        <v>7.1</v>
      </c>
      <c r="Z33" s="1004">
        <v>10</v>
      </c>
      <c r="AA33" s="1122">
        <v>10</v>
      </c>
      <c r="AB33" s="939">
        <v>6.8</v>
      </c>
      <c r="AC33" s="942">
        <v>10</v>
      </c>
      <c r="AD33" s="943">
        <v>4.7</v>
      </c>
    </row>
    <row r="34" spans="1:30" s="103" customFormat="1" ht="16.5" customHeight="1" x14ac:dyDescent="0.15">
      <c r="A34" s="1498"/>
      <c r="B34" s="202" t="s">
        <v>77</v>
      </c>
      <c r="C34" s="299" t="s">
        <v>10</v>
      </c>
      <c r="D34" s="976" t="s">
        <v>173</v>
      </c>
      <c r="E34" s="980" t="s">
        <v>173</v>
      </c>
      <c r="F34" s="980" t="s">
        <v>173</v>
      </c>
      <c r="G34" s="980" t="s">
        <v>173</v>
      </c>
      <c r="H34" s="980" t="s">
        <v>173</v>
      </c>
      <c r="I34" s="980" t="s">
        <v>173</v>
      </c>
      <c r="J34" s="980" t="s">
        <v>173</v>
      </c>
      <c r="K34" s="980" t="s">
        <v>173</v>
      </c>
      <c r="L34" s="980" t="s">
        <v>173</v>
      </c>
      <c r="M34" s="980" t="s">
        <v>173</v>
      </c>
      <c r="N34" s="980" t="s">
        <v>173</v>
      </c>
      <c r="O34" s="981" t="s">
        <v>173</v>
      </c>
      <c r="P34" s="976" t="s">
        <v>173</v>
      </c>
      <c r="Q34" s="980" t="s">
        <v>173</v>
      </c>
      <c r="R34" s="980" t="s">
        <v>173</v>
      </c>
      <c r="S34" s="980" t="s">
        <v>173</v>
      </c>
      <c r="T34" s="980" t="s">
        <v>173</v>
      </c>
      <c r="U34" s="980" t="s">
        <v>173</v>
      </c>
      <c r="V34" s="980" t="s">
        <v>173</v>
      </c>
      <c r="W34" s="980" t="s">
        <v>173</v>
      </c>
      <c r="X34" s="1057" t="s">
        <v>173</v>
      </c>
      <c r="Y34" s="1057" t="s">
        <v>173</v>
      </c>
      <c r="Z34" s="1057" t="s">
        <v>173</v>
      </c>
      <c r="AA34" s="1123" t="s">
        <v>173</v>
      </c>
      <c r="AB34" s="976" t="s">
        <v>173</v>
      </c>
      <c r="AC34" s="980" t="s">
        <v>173</v>
      </c>
      <c r="AD34" s="981" t="s">
        <v>173</v>
      </c>
    </row>
    <row r="35" spans="1:30" s="103" customFormat="1" ht="16.5" customHeight="1" x14ac:dyDescent="0.15">
      <c r="A35" s="1498"/>
      <c r="B35" s="192" t="s">
        <v>78</v>
      </c>
      <c r="C35" s="293" t="s">
        <v>10</v>
      </c>
      <c r="D35" s="928">
        <v>0.7</v>
      </c>
      <c r="E35" s="934">
        <v>0.6</v>
      </c>
      <c r="F35" s="934">
        <v>0.5</v>
      </c>
      <c r="G35" s="934">
        <v>0.3</v>
      </c>
      <c r="H35" s="934">
        <v>0.4</v>
      </c>
      <c r="I35" s="934">
        <v>0.4</v>
      </c>
      <c r="J35" s="934">
        <v>0.4</v>
      </c>
      <c r="K35" s="934">
        <v>0.5</v>
      </c>
      <c r="L35" s="934">
        <v>0.2</v>
      </c>
      <c r="M35" s="934">
        <v>0.4</v>
      </c>
      <c r="N35" s="934">
        <v>0.4</v>
      </c>
      <c r="O35" s="935">
        <v>0.4</v>
      </c>
      <c r="P35" s="928">
        <v>0.4</v>
      </c>
      <c r="Q35" s="934">
        <v>0.1</v>
      </c>
      <c r="R35" s="934">
        <v>0.3</v>
      </c>
      <c r="S35" s="934">
        <v>0.1</v>
      </c>
      <c r="T35" s="934">
        <v>0.6</v>
      </c>
      <c r="U35" s="934">
        <v>1.8</v>
      </c>
      <c r="V35" s="934">
        <v>0.8</v>
      </c>
      <c r="W35" s="934">
        <v>0.5</v>
      </c>
      <c r="X35" s="1013">
        <v>0.9</v>
      </c>
      <c r="Y35" s="1013">
        <v>0.5</v>
      </c>
      <c r="Z35" s="1013">
        <v>1.6</v>
      </c>
      <c r="AA35" s="1121">
        <v>2.2999999999999998</v>
      </c>
      <c r="AB35" s="928">
        <v>0.6</v>
      </c>
      <c r="AC35" s="934">
        <v>2.2999999999999998</v>
      </c>
      <c r="AD35" s="935">
        <v>0.1</v>
      </c>
    </row>
    <row r="36" spans="1:30" s="103" customFormat="1" ht="16.5" customHeight="1" x14ac:dyDescent="0.15">
      <c r="A36" s="1498"/>
      <c r="B36" s="192" t="s">
        <v>79</v>
      </c>
      <c r="C36" s="293" t="s">
        <v>10</v>
      </c>
      <c r="D36" s="928" t="s">
        <v>173</v>
      </c>
      <c r="E36" s="934" t="s">
        <v>173</v>
      </c>
      <c r="F36" s="934" t="s">
        <v>173</v>
      </c>
      <c r="G36" s="934" t="s">
        <v>173</v>
      </c>
      <c r="H36" s="934" t="s">
        <v>173</v>
      </c>
      <c r="I36" s="934" t="s">
        <v>173</v>
      </c>
      <c r="J36" s="934" t="s">
        <v>173</v>
      </c>
      <c r="K36" s="934" t="s">
        <v>173</v>
      </c>
      <c r="L36" s="934" t="s">
        <v>173</v>
      </c>
      <c r="M36" s="934" t="s">
        <v>173</v>
      </c>
      <c r="N36" s="934" t="s">
        <v>173</v>
      </c>
      <c r="O36" s="935" t="s">
        <v>173</v>
      </c>
      <c r="P36" s="928" t="s">
        <v>173</v>
      </c>
      <c r="Q36" s="934" t="s">
        <v>173</v>
      </c>
      <c r="R36" s="934" t="s">
        <v>173</v>
      </c>
      <c r="S36" s="934" t="s">
        <v>173</v>
      </c>
      <c r="T36" s="934" t="s">
        <v>173</v>
      </c>
      <c r="U36" s="934" t="s">
        <v>173</v>
      </c>
      <c r="V36" s="934" t="s">
        <v>173</v>
      </c>
      <c r="W36" s="934" t="s">
        <v>173</v>
      </c>
      <c r="X36" s="1013" t="s">
        <v>173</v>
      </c>
      <c r="Y36" s="1013" t="s">
        <v>173</v>
      </c>
      <c r="Z36" s="1013">
        <v>0.1</v>
      </c>
      <c r="AA36" s="1121" t="s">
        <v>173</v>
      </c>
      <c r="AB36" s="928" t="s">
        <v>173</v>
      </c>
      <c r="AC36" s="934">
        <v>0.1</v>
      </c>
      <c r="AD36" s="935" t="s">
        <v>173</v>
      </c>
    </row>
    <row r="37" spans="1:30" s="103" customFormat="1" ht="16.5" customHeight="1" x14ac:dyDescent="0.15">
      <c r="A37" s="1498"/>
      <c r="B37" s="235" t="s">
        <v>80</v>
      </c>
      <c r="C37" s="301" t="s">
        <v>10</v>
      </c>
      <c r="D37" s="947">
        <v>6.6</v>
      </c>
      <c r="E37" s="949">
        <v>6</v>
      </c>
      <c r="F37" s="949">
        <v>5.5</v>
      </c>
      <c r="G37" s="949">
        <v>6.2</v>
      </c>
      <c r="H37" s="949">
        <v>5.8</v>
      </c>
      <c r="I37" s="949">
        <v>5.8</v>
      </c>
      <c r="J37" s="949">
        <v>5.6</v>
      </c>
      <c r="K37" s="949">
        <v>4.7</v>
      </c>
      <c r="L37" s="949">
        <v>4.5</v>
      </c>
      <c r="M37" s="949">
        <v>5.4</v>
      </c>
      <c r="N37" s="949">
        <v>5.7</v>
      </c>
      <c r="O37" s="950">
        <v>5.7</v>
      </c>
      <c r="P37" s="947">
        <v>5.7</v>
      </c>
      <c r="Q37" s="949">
        <v>5.6</v>
      </c>
      <c r="R37" s="949">
        <v>6</v>
      </c>
      <c r="S37" s="949">
        <v>7.2</v>
      </c>
      <c r="T37" s="948">
        <v>6</v>
      </c>
      <c r="U37" s="949">
        <v>6</v>
      </c>
      <c r="V37" s="949">
        <v>7.9</v>
      </c>
      <c r="W37" s="949">
        <v>7.1</v>
      </c>
      <c r="X37" s="1034">
        <v>6.5</v>
      </c>
      <c r="Y37" s="1034">
        <v>6.6</v>
      </c>
      <c r="Z37" s="1034">
        <v>8.4</v>
      </c>
      <c r="AA37" s="952">
        <v>7.7</v>
      </c>
      <c r="AB37" s="947">
        <v>6.2</v>
      </c>
      <c r="AC37" s="948">
        <v>8.4</v>
      </c>
      <c r="AD37" s="950">
        <v>4.5</v>
      </c>
    </row>
    <row r="38" spans="1:30" s="103" customFormat="1" ht="16.5" customHeight="1" x14ac:dyDescent="0.15">
      <c r="A38" s="1498"/>
      <c r="B38" s="193" t="s">
        <v>109</v>
      </c>
      <c r="C38" s="298" t="s">
        <v>10</v>
      </c>
      <c r="D38" s="954">
        <v>0.28999999999999998</v>
      </c>
      <c r="E38" s="955">
        <v>0.14000000000000001</v>
      </c>
      <c r="F38" s="955">
        <v>0.08</v>
      </c>
      <c r="G38" s="955">
        <v>7.0000000000000007E-2</v>
      </c>
      <c r="H38" s="955">
        <v>7.0000000000000007E-2</v>
      </c>
      <c r="I38" s="955">
        <v>0.08</v>
      </c>
      <c r="J38" s="955">
        <v>0.11</v>
      </c>
      <c r="K38" s="955">
        <v>0.09</v>
      </c>
      <c r="L38" s="955">
        <v>0.08</v>
      </c>
      <c r="M38" s="955">
        <v>0.13</v>
      </c>
      <c r="N38" s="955">
        <v>0.09</v>
      </c>
      <c r="O38" s="957">
        <v>0.09</v>
      </c>
      <c r="P38" s="954">
        <v>0.09</v>
      </c>
      <c r="Q38" s="955">
        <v>0.22</v>
      </c>
      <c r="R38" s="955">
        <v>0.12</v>
      </c>
      <c r="S38" s="955">
        <v>0.15</v>
      </c>
      <c r="T38" s="955">
        <v>0.08</v>
      </c>
      <c r="U38" s="955">
        <v>0.19</v>
      </c>
      <c r="V38" s="955">
        <v>0.17</v>
      </c>
      <c r="W38" s="955">
        <v>0.39</v>
      </c>
      <c r="X38" s="958">
        <v>0.31</v>
      </c>
      <c r="Y38" s="958">
        <v>0.12</v>
      </c>
      <c r="Z38" s="958">
        <v>0.7</v>
      </c>
      <c r="AA38" s="959">
        <v>0.75</v>
      </c>
      <c r="AB38" s="983">
        <v>0.19</v>
      </c>
      <c r="AC38" s="955">
        <v>0.75</v>
      </c>
      <c r="AD38" s="957">
        <v>7.0000000000000007E-2</v>
      </c>
    </row>
    <row r="39" spans="1:30" s="103" customFormat="1" ht="16.5" customHeight="1" thickBot="1" x14ac:dyDescent="0.2">
      <c r="A39" s="1499"/>
      <c r="B39" s="823" t="s">
        <v>86</v>
      </c>
      <c r="C39" s="286" t="s">
        <v>10</v>
      </c>
      <c r="D39" s="1125" t="s">
        <v>4</v>
      </c>
      <c r="E39" s="1109" t="s">
        <v>4</v>
      </c>
      <c r="F39" s="1109" t="s">
        <v>4</v>
      </c>
      <c r="G39" s="1109">
        <v>0.03</v>
      </c>
      <c r="H39" s="1109" t="s">
        <v>4</v>
      </c>
      <c r="I39" s="1109" t="s">
        <v>4</v>
      </c>
      <c r="J39" s="1109" t="s">
        <v>4</v>
      </c>
      <c r="K39" s="1109" t="s">
        <v>4</v>
      </c>
      <c r="L39" s="1109" t="s">
        <v>4</v>
      </c>
      <c r="M39" s="1109">
        <v>0.09</v>
      </c>
      <c r="N39" s="1109" t="s">
        <v>4</v>
      </c>
      <c r="O39" s="992" t="s">
        <v>4</v>
      </c>
      <c r="P39" s="1125" t="s">
        <v>4</v>
      </c>
      <c r="Q39" s="1109" t="s">
        <v>4</v>
      </c>
      <c r="R39" s="1109" t="s">
        <v>4</v>
      </c>
      <c r="S39" s="1109">
        <v>0.06</v>
      </c>
      <c r="T39" s="1109" t="s">
        <v>4</v>
      </c>
      <c r="U39" s="1109" t="s">
        <v>4</v>
      </c>
      <c r="V39" s="1109" t="s">
        <v>4</v>
      </c>
      <c r="W39" s="1109" t="s">
        <v>4</v>
      </c>
      <c r="X39" s="1126" t="s">
        <v>4</v>
      </c>
      <c r="Y39" s="1126">
        <v>0.04</v>
      </c>
      <c r="Z39" s="1126" t="s">
        <v>4</v>
      </c>
      <c r="AA39" s="1127" t="s">
        <v>4</v>
      </c>
      <c r="AB39" s="988">
        <v>0.06</v>
      </c>
      <c r="AC39" s="991">
        <v>0.09</v>
      </c>
      <c r="AD39" s="1111">
        <v>0.03</v>
      </c>
    </row>
    <row r="40" spans="1:30" ht="16.5" customHeight="1" x14ac:dyDescent="0.15">
      <c r="P40" s="540"/>
    </row>
    <row r="41" spans="1:30" ht="16.5" customHeight="1" x14ac:dyDescent="0.15"/>
    <row r="42" spans="1:30" ht="16.5" customHeight="1" x14ac:dyDescent="0.15"/>
    <row r="43" spans="1:30" ht="16.5" customHeight="1" x14ac:dyDescent="0.15"/>
    <row r="44" spans="1:30" ht="16.5" customHeight="1" x14ac:dyDescent="0.15"/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s="161" customFormat="1" ht="16.5" customHeight="1" x14ac:dyDescent="0.15"/>
    <row r="50" s="161" customFormat="1" ht="16.5" customHeight="1" x14ac:dyDescent="0.15"/>
    <row r="51" s="161" customFormat="1" ht="16.5" customHeight="1" x14ac:dyDescent="0.15"/>
    <row r="52" s="161" customFormat="1" ht="16.5" customHeight="1" x14ac:dyDescent="0.15"/>
    <row r="53" s="161" customFormat="1" ht="16.5" customHeight="1" x14ac:dyDescent="0.15"/>
    <row r="54" s="161" customFormat="1" ht="16.5" customHeight="1" x14ac:dyDescent="0.15"/>
    <row r="55" s="161" customFormat="1" ht="16.5" customHeight="1" x14ac:dyDescent="0.15"/>
    <row r="56" s="161" customFormat="1" ht="16.5" customHeight="1" x14ac:dyDescent="0.15"/>
    <row r="57" s="161" customFormat="1" ht="16.5" customHeight="1" x14ac:dyDescent="0.15"/>
    <row r="58" s="161" customFormat="1" ht="16.5" customHeight="1" x14ac:dyDescent="0.15"/>
    <row r="59" s="161" customFormat="1" ht="16.5" customHeight="1" x14ac:dyDescent="0.15"/>
    <row r="60" s="161" customFormat="1" ht="16.5" customHeight="1" x14ac:dyDescent="0.15"/>
    <row r="61" s="161" customFormat="1" ht="16.5" customHeight="1" x14ac:dyDescent="0.15"/>
    <row r="62" s="161" customFormat="1" ht="16.5" customHeight="1" x14ac:dyDescent="0.15"/>
    <row r="63" s="161" customFormat="1" ht="16.5" customHeight="1" x14ac:dyDescent="0.15"/>
    <row r="64" s="161" customFormat="1" ht="16.5" customHeight="1" x14ac:dyDescent="0.15"/>
    <row r="65" s="161" customFormat="1" ht="16.5" customHeight="1" x14ac:dyDescent="0.15"/>
    <row r="66" s="161" customFormat="1" ht="16.5" customHeight="1" x14ac:dyDescent="0.15"/>
    <row r="67" s="161" customFormat="1" ht="16.5" customHeight="1" x14ac:dyDescent="0.15"/>
    <row r="68" s="161" customFormat="1" ht="16.5" customHeight="1" x14ac:dyDescent="0.15"/>
    <row r="69" s="161" customFormat="1" ht="16.5" customHeight="1" x14ac:dyDescent="0.15"/>
    <row r="70" s="161" customFormat="1" ht="16.5" customHeight="1" x14ac:dyDescent="0.15"/>
    <row r="71" s="161" customFormat="1" ht="16.5" customHeight="1" x14ac:dyDescent="0.15"/>
    <row r="72" s="161" customFormat="1" ht="16.5" customHeight="1" x14ac:dyDescent="0.15"/>
    <row r="73" s="161" customFormat="1" ht="16.5" customHeight="1" x14ac:dyDescent="0.15"/>
    <row r="74" s="161" customFormat="1" ht="16.5" customHeight="1" x14ac:dyDescent="0.15"/>
    <row r="75" s="161" customFormat="1" ht="16.5" customHeight="1" x14ac:dyDescent="0.15"/>
    <row r="76" s="161" customFormat="1" ht="16.5" customHeight="1" x14ac:dyDescent="0.15"/>
    <row r="77" s="161" customFormat="1" ht="16.5" customHeight="1" x14ac:dyDescent="0.15"/>
    <row r="78" s="161" customFormat="1" ht="16.5" customHeight="1" x14ac:dyDescent="0.15"/>
    <row r="79" s="161" customFormat="1" ht="16.5" customHeight="1" x14ac:dyDescent="0.15"/>
    <row r="80" s="161" customFormat="1" ht="16.5" customHeight="1" x14ac:dyDescent="0.15"/>
    <row r="81" s="161" customFormat="1" ht="16.5" customHeight="1" x14ac:dyDescent="0.15"/>
    <row r="82" s="161" customFormat="1" ht="16.5" customHeight="1" x14ac:dyDescent="0.15"/>
    <row r="83" s="161" customFormat="1" ht="16.5" customHeight="1" x14ac:dyDescent="0.15"/>
    <row r="84" s="161" customFormat="1" ht="16.5" customHeight="1" x14ac:dyDescent="0.15"/>
  </sheetData>
  <mergeCells count="3">
    <mergeCell ref="A5:A13"/>
    <mergeCell ref="A14:A26"/>
    <mergeCell ref="A27:A39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D68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23" width="6.625" style="161" customWidth="1"/>
    <col min="24" max="26" width="6.625" style="162" customWidth="1"/>
    <col min="27" max="30" width="6.625" style="161" customWidth="1"/>
    <col min="31" max="31" width="2.5" style="161" customWidth="1"/>
    <col min="32" max="33" width="3.25" style="161" bestFit="1" customWidth="1"/>
    <col min="34" max="34" width="2.5" style="161" customWidth="1"/>
    <col min="35" max="35" width="4" style="161" bestFit="1" customWidth="1"/>
    <col min="36" max="36" width="11.75" style="161" bestFit="1" customWidth="1"/>
    <col min="37" max="16384" width="9" style="161"/>
  </cols>
  <sheetData>
    <row r="1" spans="1:30" s="38" customFormat="1" ht="18" customHeight="1" x14ac:dyDescent="0.15">
      <c r="A1" s="813" t="s">
        <v>212</v>
      </c>
      <c r="X1" s="55"/>
      <c r="Y1" s="55"/>
      <c r="Z1" s="55"/>
      <c r="AD1" s="61" t="s">
        <v>56</v>
      </c>
    </row>
    <row r="2" spans="1:30" s="38" customFormat="1" ht="18" customHeight="1" thickBot="1" x14ac:dyDescent="0.2">
      <c r="A2" s="57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56"/>
      <c r="Y2" s="56"/>
      <c r="Z2" s="56"/>
      <c r="AA2" s="40"/>
      <c r="AB2" s="40"/>
      <c r="AC2" s="40"/>
      <c r="AD2" s="61" t="s">
        <v>179</v>
      </c>
    </row>
    <row r="3" spans="1:30" s="172" customFormat="1" ht="16.5" customHeight="1" thickBot="1" x14ac:dyDescent="0.2">
      <c r="A3" s="164" t="s">
        <v>59</v>
      </c>
      <c r="B3" s="165"/>
      <c r="C3" s="166"/>
      <c r="D3" s="380">
        <v>44292</v>
      </c>
      <c r="E3" s="380">
        <v>44306</v>
      </c>
      <c r="F3" s="380">
        <v>44327</v>
      </c>
      <c r="G3" s="380">
        <v>44342</v>
      </c>
      <c r="H3" s="380">
        <v>44355</v>
      </c>
      <c r="I3" s="380">
        <v>44369</v>
      </c>
      <c r="J3" s="380">
        <v>44383</v>
      </c>
      <c r="K3" s="380">
        <v>44405</v>
      </c>
      <c r="L3" s="380">
        <v>44419</v>
      </c>
      <c r="M3" s="380">
        <v>44432</v>
      </c>
      <c r="N3" s="380">
        <v>44446</v>
      </c>
      <c r="O3" s="381">
        <v>44468</v>
      </c>
      <c r="P3" s="382">
        <v>44481</v>
      </c>
      <c r="Q3" s="380">
        <v>44495</v>
      </c>
      <c r="R3" s="380">
        <v>44509</v>
      </c>
      <c r="S3" s="380">
        <v>44524</v>
      </c>
      <c r="T3" s="380">
        <v>44537</v>
      </c>
      <c r="U3" s="380">
        <v>44551</v>
      </c>
      <c r="V3" s="380">
        <v>44566</v>
      </c>
      <c r="W3" s="380">
        <v>44579</v>
      </c>
      <c r="X3" s="383">
        <v>44593</v>
      </c>
      <c r="Y3" s="383">
        <v>44607</v>
      </c>
      <c r="Z3" s="383">
        <v>44621</v>
      </c>
      <c r="AA3" s="380">
        <v>44636</v>
      </c>
      <c r="AB3" s="169" t="s">
        <v>60</v>
      </c>
      <c r="AC3" s="171" t="s">
        <v>61</v>
      </c>
      <c r="AD3" s="168" t="s">
        <v>62</v>
      </c>
    </row>
    <row r="4" spans="1:30" s="103" customFormat="1" ht="16.5" customHeight="1" x14ac:dyDescent="0.15">
      <c r="A4" s="1446" t="s">
        <v>63</v>
      </c>
      <c r="B4" s="179" t="s">
        <v>64</v>
      </c>
      <c r="C4" s="384"/>
      <c r="D4" s="223" t="s">
        <v>190</v>
      </c>
      <c r="E4" s="223" t="s">
        <v>192</v>
      </c>
      <c r="F4" s="223" t="s">
        <v>50</v>
      </c>
      <c r="G4" s="223" t="s">
        <v>190</v>
      </c>
      <c r="H4" s="223" t="s">
        <v>187</v>
      </c>
      <c r="I4" s="223" t="s">
        <v>186</v>
      </c>
      <c r="J4" s="223" t="s">
        <v>177</v>
      </c>
      <c r="K4" s="223" t="s">
        <v>50</v>
      </c>
      <c r="L4" s="223" t="s">
        <v>190</v>
      </c>
      <c r="M4" s="223" t="s">
        <v>193</v>
      </c>
      <c r="N4" s="223" t="s">
        <v>186</v>
      </c>
      <c r="O4" s="254" t="s">
        <v>189</v>
      </c>
      <c r="P4" s="225" t="s">
        <v>50</v>
      </c>
      <c r="Q4" s="223" t="s">
        <v>186</v>
      </c>
      <c r="R4" s="223" t="s">
        <v>50</v>
      </c>
      <c r="S4" s="223" t="s">
        <v>194</v>
      </c>
      <c r="T4" s="223" t="s">
        <v>195</v>
      </c>
      <c r="U4" s="223" t="s">
        <v>189</v>
      </c>
      <c r="V4" s="223" t="s">
        <v>196</v>
      </c>
      <c r="W4" s="223" t="s">
        <v>126</v>
      </c>
      <c r="X4" s="226" t="s">
        <v>186</v>
      </c>
      <c r="Y4" s="226" t="s">
        <v>190</v>
      </c>
      <c r="Z4" s="226" t="s">
        <v>188</v>
      </c>
      <c r="AA4" s="223" t="s">
        <v>126</v>
      </c>
      <c r="AB4" s="385" t="s">
        <v>65</v>
      </c>
      <c r="AC4" s="386" t="s">
        <v>65</v>
      </c>
      <c r="AD4" s="180" t="s">
        <v>65</v>
      </c>
    </row>
    <row r="5" spans="1:30" s="103" customFormat="1" ht="16.5" customHeight="1" x14ac:dyDescent="0.15">
      <c r="A5" s="1498" t="s">
        <v>106</v>
      </c>
      <c r="B5" s="181" t="s">
        <v>94</v>
      </c>
      <c r="C5" s="387"/>
      <c r="D5" s="189" t="s">
        <v>126</v>
      </c>
      <c r="E5" s="189" t="s">
        <v>50</v>
      </c>
      <c r="F5" s="189" t="s">
        <v>197</v>
      </c>
      <c r="G5" s="189" t="s">
        <v>189</v>
      </c>
      <c r="H5" s="189" t="s">
        <v>126</v>
      </c>
      <c r="I5" s="189" t="s">
        <v>126</v>
      </c>
      <c r="J5" s="189" t="s">
        <v>127</v>
      </c>
      <c r="K5" s="189" t="s">
        <v>186</v>
      </c>
      <c r="L5" s="189" t="s">
        <v>126</v>
      </c>
      <c r="M5" s="189" t="s">
        <v>127</v>
      </c>
      <c r="N5" s="189" t="s">
        <v>125</v>
      </c>
      <c r="O5" s="135" t="s">
        <v>128</v>
      </c>
      <c r="P5" s="114" t="s">
        <v>128</v>
      </c>
      <c r="Q5" s="189" t="s">
        <v>191</v>
      </c>
      <c r="R5" s="189" t="s">
        <v>49</v>
      </c>
      <c r="S5" s="189" t="s">
        <v>198</v>
      </c>
      <c r="T5" s="189" t="s">
        <v>186</v>
      </c>
      <c r="U5" s="189" t="s">
        <v>50</v>
      </c>
      <c r="V5" s="189" t="s">
        <v>199</v>
      </c>
      <c r="W5" s="189" t="s">
        <v>186</v>
      </c>
      <c r="X5" s="190" t="s">
        <v>186</v>
      </c>
      <c r="Y5" s="190" t="s">
        <v>200</v>
      </c>
      <c r="Z5" s="190" t="s">
        <v>50</v>
      </c>
      <c r="AA5" s="189" t="s">
        <v>125</v>
      </c>
      <c r="AB5" s="388" t="s">
        <v>65</v>
      </c>
      <c r="AC5" s="389" t="s">
        <v>65</v>
      </c>
      <c r="AD5" s="182" t="s">
        <v>28</v>
      </c>
    </row>
    <row r="6" spans="1:30" s="103" customFormat="1" ht="16.5" customHeight="1" x14ac:dyDescent="0.15">
      <c r="A6" s="1498"/>
      <c r="B6" s="390" t="s">
        <v>67</v>
      </c>
      <c r="C6" s="391"/>
      <c r="D6" s="280" t="s">
        <v>128</v>
      </c>
      <c r="E6" s="281" t="s">
        <v>50</v>
      </c>
      <c r="F6" s="281" t="s">
        <v>201</v>
      </c>
      <c r="G6" s="281" t="s">
        <v>49</v>
      </c>
      <c r="H6" s="281" t="s">
        <v>202</v>
      </c>
      <c r="I6" s="281" t="s">
        <v>128</v>
      </c>
      <c r="J6" s="281" t="s">
        <v>127</v>
      </c>
      <c r="K6" s="281" t="s">
        <v>186</v>
      </c>
      <c r="L6" s="281" t="s">
        <v>201</v>
      </c>
      <c r="M6" s="281" t="s">
        <v>128</v>
      </c>
      <c r="N6" s="281" t="s">
        <v>186</v>
      </c>
      <c r="O6" s="282" t="s">
        <v>186</v>
      </c>
      <c r="P6" s="280" t="s">
        <v>186</v>
      </c>
      <c r="Q6" s="281" t="s">
        <v>126</v>
      </c>
      <c r="R6" s="281" t="s">
        <v>177</v>
      </c>
      <c r="S6" s="281" t="s">
        <v>197</v>
      </c>
      <c r="T6" s="281" t="s">
        <v>191</v>
      </c>
      <c r="U6" s="281" t="s">
        <v>126</v>
      </c>
      <c r="V6" s="281" t="s">
        <v>203</v>
      </c>
      <c r="W6" s="281" t="s">
        <v>204</v>
      </c>
      <c r="X6" s="283" t="s">
        <v>199</v>
      </c>
      <c r="Y6" s="283" t="s">
        <v>126</v>
      </c>
      <c r="Z6" s="283" t="s">
        <v>190</v>
      </c>
      <c r="AA6" s="281" t="s">
        <v>50</v>
      </c>
      <c r="AB6" s="392" t="s">
        <v>65</v>
      </c>
      <c r="AC6" s="393" t="s">
        <v>65</v>
      </c>
      <c r="AD6" s="394" t="s">
        <v>28</v>
      </c>
    </row>
    <row r="7" spans="1:30" s="103" customFormat="1" ht="16.5" customHeight="1" thickBot="1" x14ac:dyDescent="0.2">
      <c r="A7" s="1499" t="s">
        <v>68</v>
      </c>
      <c r="B7" s="395" t="s">
        <v>68</v>
      </c>
      <c r="C7" s="243" t="s">
        <v>69</v>
      </c>
      <c r="D7" s="246">
        <v>12.5</v>
      </c>
      <c r="E7" s="246">
        <v>14</v>
      </c>
      <c r="F7" s="246">
        <v>19</v>
      </c>
      <c r="G7" s="246">
        <v>21</v>
      </c>
      <c r="H7" s="246">
        <v>23</v>
      </c>
      <c r="I7" s="246">
        <v>23.5</v>
      </c>
      <c r="J7" s="246">
        <v>26.5</v>
      </c>
      <c r="K7" s="246">
        <v>28.5</v>
      </c>
      <c r="L7" s="246">
        <v>27.5</v>
      </c>
      <c r="M7" s="246">
        <v>28</v>
      </c>
      <c r="N7" s="246">
        <v>25</v>
      </c>
      <c r="O7" s="287">
        <v>25.5</v>
      </c>
      <c r="P7" s="267">
        <v>25.5</v>
      </c>
      <c r="Q7" s="246">
        <v>17</v>
      </c>
      <c r="R7" s="246">
        <v>16</v>
      </c>
      <c r="S7" s="246">
        <v>10</v>
      </c>
      <c r="T7" s="246">
        <v>11.5</v>
      </c>
      <c r="U7" s="246">
        <v>10</v>
      </c>
      <c r="V7" s="246">
        <v>5</v>
      </c>
      <c r="W7" s="246">
        <v>3.5</v>
      </c>
      <c r="X7" s="248">
        <v>7</v>
      </c>
      <c r="Y7" s="248">
        <v>7</v>
      </c>
      <c r="Z7" s="248">
        <v>9</v>
      </c>
      <c r="AA7" s="246">
        <v>12.5</v>
      </c>
      <c r="AB7" s="1203">
        <v>17</v>
      </c>
      <c r="AC7" s="1177">
        <v>28.5</v>
      </c>
      <c r="AD7" s="287">
        <v>3.5</v>
      </c>
    </row>
    <row r="8" spans="1:30" s="103" customFormat="1" ht="16.5" customHeight="1" x14ac:dyDescent="0.15">
      <c r="A8" s="1446" t="s">
        <v>96</v>
      </c>
      <c r="B8" s="222" t="s">
        <v>71</v>
      </c>
      <c r="C8" s="180" t="s">
        <v>69</v>
      </c>
      <c r="D8" s="288">
        <v>20.5</v>
      </c>
      <c r="E8" s="289">
        <v>21.5</v>
      </c>
      <c r="F8" s="289">
        <v>23</v>
      </c>
      <c r="G8" s="289">
        <v>24</v>
      </c>
      <c r="H8" s="289">
        <v>26</v>
      </c>
      <c r="I8" s="289">
        <v>26</v>
      </c>
      <c r="J8" s="289">
        <v>27</v>
      </c>
      <c r="K8" s="289">
        <v>29.5</v>
      </c>
      <c r="L8" s="289">
        <v>30</v>
      </c>
      <c r="M8" s="289">
        <v>27</v>
      </c>
      <c r="N8" s="289">
        <v>28.5</v>
      </c>
      <c r="O8" s="290">
        <v>29</v>
      </c>
      <c r="P8" s="288">
        <v>29.5</v>
      </c>
      <c r="Q8" s="289">
        <v>24</v>
      </c>
      <c r="R8" s="289">
        <v>24.5</v>
      </c>
      <c r="S8" s="289">
        <v>22</v>
      </c>
      <c r="T8" s="289">
        <v>21</v>
      </c>
      <c r="U8" s="289">
        <v>19</v>
      </c>
      <c r="V8" s="289">
        <v>18</v>
      </c>
      <c r="W8" s="289">
        <v>17</v>
      </c>
      <c r="X8" s="291">
        <v>18</v>
      </c>
      <c r="Y8" s="291">
        <v>19</v>
      </c>
      <c r="Z8" s="291">
        <v>18.5</v>
      </c>
      <c r="AA8" s="290">
        <v>21</v>
      </c>
      <c r="AB8" s="288">
        <v>23.5</v>
      </c>
      <c r="AC8" s="305">
        <v>30</v>
      </c>
      <c r="AD8" s="145">
        <v>17</v>
      </c>
    </row>
    <row r="9" spans="1:30" s="103" customFormat="1" ht="16.5" customHeight="1" x14ac:dyDescent="0.15">
      <c r="A9" s="1498"/>
      <c r="B9" s="192" t="s">
        <v>72</v>
      </c>
      <c r="C9" s="182" t="s">
        <v>73</v>
      </c>
      <c r="D9" s="1133">
        <v>3</v>
      </c>
      <c r="E9" s="1132">
        <v>3.5</v>
      </c>
      <c r="F9" s="1132">
        <v>3</v>
      </c>
      <c r="G9" s="1133">
        <v>3</v>
      </c>
      <c r="H9" s="1133">
        <v>3</v>
      </c>
      <c r="I9" s="1133">
        <v>2.5</v>
      </c>
      <c r="J9" s="1133">
        <v>3</v>
      </c>
      <c r="K9" s="1132">
        <v>3</v>
      </c>
      <c r="L9" s="1132">
        <v>3</v>
      </c>
      <c r="M9" s="1132">
        <v>3</v>
      </c>
      <c r="N9" s="1133">
        <v>2.5</v>
      </c>
      <c r="O9" s="1134">
        <v>3</v>
      </c>
      <c r="P9" s="1135">
        <v>2.5</v>
      </c>
      <c r="Q9" s="1132">
        <v>3</v>
      </c>
      <c r="R9" s="1132">
        <v>2.5</v>
      </c>
      <c r="S9" s="1133">
        <v>2.5</v>
      </c>
      <c r="T9" s="1132">
        <v>3</v>
      </c>
      <c r="U9" s="1132">
        <v>2.5</v>
      </c>
      <c r="V9" s="1132">
        <v>2</v>
      </c>
      <c r="W9" s="1132">
        <v>2.5</v>
      </c>
      <c r="X9" s="1136">
        <v>2.5</v>
      </c>
      <c r="Y9" s="1136">
        <v>1.5</v>
      </c>
      <c r="Z9" s="1136">
        <v>2</v>
      </c>
      <c r="AA9" s="1132">
        <v>2.5</v>
      </c>
      <c r="AB9" s="1115">
        <v>2.5</v>
      </c>
      <c r="AC9" s="1120">
        <v>3.5</v>
      </c>
      <c r="AD9" s="1117">
        <v>1.5</v>
      </c>
    </row>
    <row r="10" spans="1:30" s="103" customFormat="1" ht="16.5" customHeight="1" x14ac:dyDescent="0.15">
      <c r="A10" s="1498"/>
      <c r="B10" s="192" t="s">
        <v>0</v>
      </c>
      <c r="C10" s="182" t="s">
        <v>4</v>
      </c>
      <c r="D10" s="183">
        <v>7.3</v>
      </c>
      <c r="E10" s="183">
        <v>7.2</v>
      </c>
      <c r="F10" s="183">
        <v>7.2</v>
      </c>
      <c r="G10" s="183">
        <v>7.2</v>
      </c>
      <c r="H10" s="183">
        <v>7.3</v>
      </c>
      <c r="I10" s="183">
        <v>7.4</v>
      </c>
      <c r="J10" s="183">
        <v>7.2</v>
      </c>
      <c r="K10" s="183">
        <v>7.2</v>
      </c>
      <c r="L10" s="183">
        <v>7.2</v>
      </c>
      <c r="M10" s="183">
        <v>7.3</v>
      </c>
      <c r="N10" s="183">
        <v>7.3</v>
      </c>
      <c r="O10" s="227">
        <v>7.3</v>
      </c>
      <c r="P10" s="185">
        <v>7.3</v>
      </c>
      <c r="Q10" s="183">
        <v>7.3</v>
      </c>
      <c r="R10" s="183">
        <v>7.4</v>
      </c>
      <c r="S10" s="183">
        <v>7.4</v>
      </c>
      <c r="T10" s="183">
        <v>7.3</v>
      </c>
      <c r="U10" s="183">
        <v>7.3</v>
      </c>
      <c r="V10" s="183">
        <v>7.3</v>
      </c>
      <c r="W10" s="183">
        <v>7.3</v>
      </c>
      <c r="X10" s="186">
        <v>7.3</v>
      </c>
      <c r="Y10" s="186">
        <v>7.5</v>
      </c>
      <c r="Z10" s="186">
        <v>7.4</v>
      </c>
      <c r="AA10" s="183">
        <v>7.3</v>
      </c>
      <c r="AB10" s="927" t="s">
        <v>136</v>
      </c>
      <c r="AC10" s="187">
        <v>7.5</v>
      </c>
      <c r="AD10" s="926">
        <v>7.2</v>
      </c>
    </row>
    <row r="11" spans="1:30" s="103" customFormat="1" ht="16.5" customHeight="1" x14ac:dyDescent="0.15">
      <c r="A11" s="1498"/>
      <c r="B11" s="192" t="s">
        <v>1</v>
      </c>
      <c r="C11" s="182" t="s">
        <v>12</v>
      </c>
      <c r="D11" s="189">
        <v>130</v>
      </c>
      <c r="E11" s="189">
        <v>160</v>
      </c>
      <c r="F11" s="189">
        <v>200</v>
      </c>
      <c r="G11" s="189">
        <v>150</v>
      </c>
      <c r="H11" s="189">
        <v>150</v>
      </c>
      <c r="I11" s="189">
        <v>170</v>
      </c>
      <c r="J11" s="189">
        <v>170</v>
      </c>
      <c r="K11" s="189">
        <v>200</v>
      </c>
      <c r="L11" s="189">
        <v>210</v>
      </c>
      <c r="M11" s="189">
        <v>140</v>
      </c>
      <c r="N11" s="189">
        <v>180</v>
      </c>
      <c r="O11" s="191">
        <v>150</v>
      </c>
      <c r="P11" s="114">
        <v>170</v>
      </c>
      <c r="Q11" s="189">
        <v>140</v>
      </c>
      <c r="R11" s="189">
        <v>150</v>
      </c>
      <c r="S11" s="189">
        <v>160</v>
      </c>
      <c r="T11" s="189">
        <v>160</v>
      </c>
      <c r="U11" s="189">
        <v>250</v>
      </c>
      <c r="V11" s="189">
        <v>240</v>
      </c>
      <c r="W11" s="189">
        <v>180</v>
      </c>
      <c r="X11" s="190">
        <v>200</v>
      </c>
      <c r="Y11" s="190">
        <v>280</v>
      </c>
      <c r="Z11" s="190">
        <v>240</v>
      </c>
      <c r="AA11" s="189">
        <v>200</v>
      </c>
      <c r="AB11" s="114">
        <v>180</v>
      </c>
      <c r="AC11" s="110">
        <v>280</v>
      </c>
      <c r="AD11" s="135">
        <v>130</v>
      </c>
    </row>
    <row r="12" spans="1:30" s="103" customFormat="1" ht="16.5" customHeight="1" x14ac:dyDescent="0.15">
      <c r="A12" s="1498"/>
      <c r="B12" s="192" t="s">
        <v>2</v>
      </c>
      <c r="C12" s="182" t="s">
        <v>10</v>
      </c>
      <c r="D12" s="189">
        <v>170</v>
      </c>
      <c r="E12" s="189">
        <v>170</v>
      </c>
      <c r="F12" s="189">
        <v>270</v>
      </c>
      <c r="G12" s="189">
        <v>150</v>
      </c>
      <c r="H12" s="189">
        <v>160</v>
      </c>
      <c r="I12" s="189">
        <v>230</v>
      </c>
      <c r="J12" s="189">
        <v>160</v>
      </c>
      <c r="K12" s="189">
        <v>150</v>
      </c>
      <c r="L12" s="189">
        <v>160</v>
      </c>
      <c r="M12" s="189">
        <v>140</v>
      </c>
      <c r="N12" s="189">
        <v>190</v>
      </c>
      <c r="O12" s="191">
        <v>160</v>
      </c>
      <c r="P12" s="114">
        <v>190</v>
      </c>
      <c r="Q12" s="189">
        <v>170</v>
      </c>
      <c r="R12" s="189">
        <v>180</v>
      </c>
      <c r="S12" s="189">
        <v>180</v>
      </c>
      <c r="T12" s="189">
        <v>140</v>
      </c>
      <c r="U12" s="189">
        <v>230</v>
      </c>
      <c r="V12" s="189">
        <v>270</v>
      </c>
      <c r="W12" s="189">
        <v>180</v>
      </c>
      <c r="X12" s="190">
        <v>190</v>
      </c>
      <c r="Y12" s="190">
        <v>280</v>
      </c>
      <c r="Z12" s="190">
        <v>250</v>
      </c>
      <c r="AA12" s="189">
        <v>200</v>
      </c>
      <c r="AB12" s="114">
        <v>190</v>
      </c>
      <c r="AC12" s="110">
        <v>280</v>
      </c>
      <c r="AD12" s="135">
        <v>140</v>
      </c>
    </row>
    <row r="13" spans="1:30" s="103" customFormat="1" ht="16.5" customHeight="1" x14ac:dyDescent="0.15">
      <c r="A13" s="1498"/>
      <c r="B13" s="192" t="s">
        <v>3</v>
      </c>
      <c r="C13" s="182" t="s">
        <v>10</v>
      </c>
      <c r="D13" s="189">
        <v>110</v>
      </c>
      <c r="E13" s="189">
        <v>110</v>
      </c>
      <c r="F13" s="189">
        <v>120</v>
      </c>
      <c r="G13" s="189">
        <v>91</v>
      </c>
      <c r="H13" s="189">
        <v>100</v>
      </c>
      <c r="I13" s="189">
        <v>130</v>
      </c>
      <c r="J13" s="189">
        <v>92</v>
      </c>
      <c r="K13" s="189">
        <v>98</v>
      </c>
      <c r="L13" s="189">
        <v>93</v>
      </c>
      <c r="M13" s="189">
        <v>84</v>
      </c>
      <c r="N13" s="189">
        <v>110</v>
      </c>
      <c r="O13" s="191">
        <v>90</v>
      </c>
      <c r="P13" s="114">
        <v>100</v>
      </c>
      <c r="Q13" s="189">
        <v>100</v>
      </c>
      <c r="R13" s="189">
        <v>110</v>
      </c>
      <c r="S13" s="189">
        <v>100</v>
      </c>
      <c r="T13" s="189">
        <v>98</v>
      </c>
      <c r="U13" s="189">
        <v>140</v>
      </c>
      <c r="V13" s="189">
        <v>160</v>
      </c>
      <c r="W13" s="189">
        <v>100</v>
      </c>
      <c r="X13" s="190">
        <v>110</v>
      </c>
      <c r="Y13" s="190">
        <v>200</v>
      </c>
      <c r="Z13" s="190">
        <v>120</v>
      </c>
      <c r="AA13" s="189">
        <v>110</v>
      </c>
      <c r="AB13" s="114">
        <v>110</v>
      </c>
      <c r="AC13" s="110">
        <v>200</v>
      </c>
      <c r="AD13" s="135">
        <v>84</v>
      </c>
    </row>
    <row r="14" spans="1:30" s="297" customFormat="1" ht="16.5" customHeight="1" x14ac:dyDescent="0.15">
      <c r="A14" s="1498"/>
      <c r="B14" s="296" t="s">
        <v>74</v>
      </c>
      <c r="C14" s="340" t="s">
        <v>75</v>
      </c>
      <c r="D14" s="117" t="s">
        <v>4</v>
      </c>
      <c r="E14" s="118" t="s">
        <v>4</v>
      </c>
      <c r="F14" s="118" t="s">
        <v>4</v>
      </c>
      <c r="G14" s="118" t="s">
        <v>4</v>
      </c>
      <c r="H14" s="118" t="s">
        <v>4</v>
      </c>
      <c r="I14" s="118" t="s">
        <v>4</v>
      </c>
      <c r="J14" s="118" t="s">
        <v>4</v>
      </c>
      <c r="K14" s="118" t="s">
        <v>4</v>
      </c>
      <c r="L14" s="118">
        <v>310000</v>
      </c>
      <c r="M14" s="118" t="s">
        <v>4</v>
      </c>
      <c r="N14" s="118" t="s">
        <v>4</v>
      </c>
      <c r="O14" s="119" t="s">
        <v>4</v>
      </c>
      <c r="P14" s="117" t="s">
        <v>4</v>
      </c>
      <c r="Q14" s="118" t="s">
        <v>4</v>
      </c>
      <c r="R14" s="118" t="s">
        <v>4</v>
      </c>
      <c r="S14" s="118" t="s">
        <v>4</v>
      </c>
      <c r="T14" s="118" t="s">
        <v>4</v>
      </c>
      <c r="U14" s="118" t="s">
        <v>4</v>
      </c>
      <c r="V14" s="118" t="s">
        <v>4</v>
      </c>
      <c r="W14" s="118" t="s">
        <v>4</v>
      </c>
      <c r="X14" s="120">
        <v>120000</v>
      </c>
      <c r="Y14" s="120" t="s">
        <v>4</v>
      </c>
      <c r="Z14" s="120" t="s">
        <v>4</v>
      </c>
      <c r="AA14" s="118" t="s">
        <v>4</v>
      </c>
      <c r="AB14" s="117">
        <v>220000</v>
      </c>
      <c r="AC14" s="121">
        <v>310000</v>
      </c>
      <c r="AD14" s="116">
        <v>120000</v>
      </c>
    </row>
    <row r="15" spans="1:30" s="103" customFormat="1" ht="16.5" customHeight="1" x14ac:dyDescent="0.15">
      <c r="A15" s="1498"/>
      <c r="B15" s="193" t="s">
        <v>76</v>
      </c>
      <c r="C15" s="194" t="s">
        <v>10</v>
      </c>
      <c r="D15" s="939">
        <v>32</v>
      </c>
      <c r="E15" s="936">
        <v>33</v>
      </c>
      <c r="F15" s="936">
        <v>32</v>
      </c>
      <c r="G15" s="936">
        <v>29</v>
      </c>
      <c r="H15" s="936">
        <v>31</v>
      </c>
      <c r="I15" s="936">
        <v>43</v>
      </c>
      <c r="J15" s="936">
        <v>32</v>
      </c>
      <c r="K15" s="936">
        <v>34</v>
      </c>
      <c r="L15" s="936">
        <v>28</v>
      </c>
      <c r="M15" s="936">
        <v>27</v>
      </c>
      <c r="N15" s="936">
        <v>27</v>
      </c>
      <c r="O15" s="938">
        <v>31</v>
      </c>
      <c r="P15" s="939">
        <v>31</v>
      </c>
      <c r="Q15" s="936">
        <v>28</v>
      </c>
      <c r="R15" s="936">
        <v>32</v>
      </c>
      <c r="S15" s="936">
        <v>29</v>
      </c>
      <c r="T15" s="936">
        <v>27</v>
      </c>
      <c r="U15" s="937">
        <v>31</v>
      </c>
      <c r="V15" s="936">
        <v>32</v>
      </c>
      <c r="W15" s="936">
        <v>34</v>
      </c>
      <c r="X15" s="940">
        <v>31</v>
      </c>
      <c r="Y15" s="940">
        <v>52</v>
      </c>
      <c r="Z15" s="940">
        <v>34</v>
      </c>
      <c r="AA15" s="936">
        <v>35</v>
      </c>
      <c r="AB15" s="941">
        <v>32</v>
      </c>
      <c r="AC15" s="942">
        <v>52</v>
      </c>
      <c r="AD15" s="943">
        <v>27</v>
      </c>
    </row>
    <row r="16" spans="1:30" s="103" customFormat="1" ht="16.5" customHeight="1" x14ac:dyDescent="0.15">
      <c r="A16" s="1498"/>
      <c r="B16" s="202" t="s">
        <v>77</v>
      </c>
      <c r="C16" s="203" t="s">
        <v>10</v>
      </c>
      <c r="D16" s="973">
        <v>19</v>
      </c>
      <c r="E16" s="973">
        <v>21</v>
      </c>
      <c r="F16" s="973">
        <v>20</v>
      </c>
      <c r="G16" s="973">
        <v>19</v>
      </c>
      <c r="H16" s="973">
        <v>19</v>
      </c>
      <c r="I16" s="973">
        <v>27</v>
      </c>
      <c r="J16" s="973">
        <v>19</v>
      </c>
      <c r="K16" s="973">
        <v>20</v>
      </c>
      <c r="L16" s="973">
        <v>21</v>
      </c>
      <c r="M16" s="973">
        <v>17</v>
      </c>
      <c r="N16" s="973">
        <v>18</v>
      </c>
      <c r="O16" s="975">
        <v>19</v>
      </c>
      <c r="P16" s="976">
        <v>19</v>
      </c>
      <c r="Q16" s="973">
        <v>19</v>
      </c>
      <c r="R16" s="973">
        <v>20</v>
      </c>
      <c r="S16" s="973">
        <v>18</v>
      </c>
      <c r="T16" s="973">
        <v>18</v>
      </c>
      <c r="U16" s="974">
        <v>18</v>
      </c>
      <c r="V16" s="973">
        <v>20</v>
      </c>
      <c r="W16" s="973">
        <v>21</v>
      </c>
      <c r="X16" s="977">
        <v>20</v>
      </c>
      <c r="Y16" s="977">
        <v>29</v>
      </c>
      <c r="Z16" s="977">
        <v>20</v>
      </c>
      <c r="AA16" s="973">
        <v>25</v>
      </c>
      <c r="AB16" s="1204">
        <v>20</v>
      </c>
      <c r="AC16" s="980">
        <v>29</v>
      </c>
      <c r="AD16" s="981">
        <v>17</v>
      </c>
    </row>
    <row r="17" spans="1:30" s="103" customFormat="1" ht="16.5" customHeight="1" x14ac:dyDescent="0.15">
      <c r="A17" s="1498"/>
      <c r="B17" s="192" t="s">
        <v>78</v>
      </c>
      <c r="C17" s="182" t="s">
        <v>10</v>
      </c>
      <c r="D17" s="929">
        <v>13</v>
      </c>
      <c r="E17" s="929">
        <v>12</v>
      </c>
      <c r="F17" s="929">
        <v>12</v>
      </c>
      <c r="G17" s="929">
        <v>10</v>
      </c>
      <c r="H17" s="929">
        <v>12</v>
      </c>
      <c r="I17" s="929">
        <v>16</v>
      </c>
      <c r="J17" s="929">
        <v>13</v>
      </c>
      <c r="K17" s="929">
        <v>14</v>
      </c>
      <c r="L17" s="929">
        <v>6.9</v>
      </c>
      <c r="M17" s="929">
        <v>9.8000000000000007</v>
      </c>
      <c r="N17" s="929">
        <v>9.6</v>
      </c>
      <c r="O17" s="931">
        <v>12</v>
      </c>
      <c r="P17" s="928">
        <v>12</v>
      </c>
      <c r="Q17" s="929">
        <v>8.5</v>
      </c>
      <c r="R17" s="930">
        <v>12</v>
      </c>
      <c r="S17" s="929">
        <v>11</v>
      </c>
      <c r="T17" s="929">
        <v>8.9</v>
      </c>
      <c r="U17" s="930">
        <v>13</v>
      </c>
      <c r="V17" s="929">
        <v>11</v>
      </c>
      <c r="W17" s="929">
        <v>13</v>
      </c>
      <c r="X17" s="932">
        <v>11</v>
      </c>
      <c r="Y17" s="932">
        <v>23</v>
      </c>
      <c r="Z17" s="932">
        <v>14</v>
      </c>
      <c r="AA17" s="929">
        <v>10</v>
      </c>
      <c r="AB17" s="964">
        <v>12</v>
      </c>
      <c r="AC17" s="934">
        <v>23</v>
      </c>
      <c r="AD17" s="935">
        <v>6.9</v>
      </c>
    </row>
    <row r="18" spans="1:30" s="103" customFormat="1" ht="16.5" customHeight="1" x14ac:dyDescent="0.15">
      <c r="A18" s="1498"/>
      <c r="B18" s="192" t="s">
        <v>79</v>
      </c>
      <c r="C18" s="182" t="s">
        <v>10</v>
      </c>
      <c r="D18" s="929" t="s">
        <v>4</v>
      </c>
      <c r="E18" s="929" t="s">
        <v>4</v>
      </c>
      <c r="F18" s="929" t="s">
        <v>4</v>
      </c>
      <c r="G18" s="929" t="s">
        <v>4</v>
      </c>
      <c r="H18" s="929" t="s">
        <v>4</v>
      </c>
      <c r="I18" s="929" t="s">
        <v>4</v>
      </c>
      <c r="J18" s="929" t="s">
        <v>4</v>
      </c>
      <c r="K18" s="929" t="s">
        <v>4</v>
      </c>
      <c r="L18" s="929" t="s">
        <v>173</v>
      </c>
      <c r="M18" s="929" t="s">
        <v>4</v>
      </c>
      <c r="N18" s="929" t="s">
        <v>4</v>
      </c>
      <c r="O18" s="931" t="s">
        <v>4</v>
      </c>
      <c r="P18" s="928" t="s">
        <v>4</v>
      </c>
      <c r="Q18" s="929" t="s">
        <v>4</v>
      </c>
      <c r="R18" s="929" t="s">
        <v>4</v>
      </c>
      <c r="S18" s="929" t="s">
        <v>4</v>
      </c>
      <c r="T18" s="929" t="s">
        <v>4</v>
      </c>
      <c r="U18" s="929" t="s">
        <v>4</v>
      </c>
      <c r="V18" s="929" t="s">
        <v>4</v>
      </c>
      <c r="W18" s="929" t="s">
        <v>4</v>
      </c>
      <c r="X18" s="932" t="s">
        <v>173</v>
      </c>
      <c r="Y18" s="932" t="s">
        <v>4</v>
      </c>
      <c r="Z18" s="932" t="s">
        <v>4</v>
      </c>
      <c r="AA18" s="929" t="s">
        <v>4</v>
      </c>
      <c r="AB18" s="928" t="s">
        <v>173</v>
      </c>
      <c r="AC18" s="934" t="s">
        <v>173</v>
      </c>
      <c r="AD18" s="935" t="s">
        <v>173</v>
      </c>
    </row>
    <row r="19" spans="1:30" s="103" customFormat="1" ht="16.5" customHeight="1" x14ac:dyDescent="0.15">
      <c r="A19" s="1498"/>
      <c r="B19" s="235" t="s">
        <v>80</v>
      </c>
      <c r="C19" s="236" t="s">
        <v>10</v>
      </c>
      <c r="D19" s="962" t="s">
        <v>4</v>
      </c>
      <c r="E19" s="962" t="s">
        <v>4</v>
      </c>
      <c r="F19" s="962" t="s">
        <v>4</v>
      </c>
      <c r="G19" s="962" t="s">
        <v>4</v>
      </c>
      <c r="H19" s="962" t="s">
        <v>4</v>
      </c>
      <c r="I19" s="962" t="s">
        <v>4</v>
      </c>
      <c r="J19" s="962" t="s">
        <v>4</v>
      </c>
      <c r="K19" s="962" t="s">
        <v>4</v>
      </c>
      <c r="L19" s="962" t="s">
        <v>173</v>
      </c>
      <c r="M19" s="962" t="s">
        <v>4</v>
      </c>
      <c r="N19" s="962" t="s">
        <v>4</v>
      </c>
      <c r="O19" s="1138" t="s">
        <v>4</v>
      </c>
      <c r="P19" s="947" t="s">
        <v>4</v>
      </c>
      <c r="Q19" s="962" t="s">
        <v>4</v>
      </c>
      <c r="R19" s="962" t="s">
        <v>4</v>
      </c>
      <c r="S19" s="962" t="s">
        <v>4</v>
      </c>
      <c r="T19" s="962" t="s">
        <v>4</v>
      </c>
      <c r="U19" s="962" t="s">
        <v>4</v>
      </c>
      <c r="V19" s="962" t="s">
        <v>4</v>
      </c>
      <c r="W19" s="962" t="s">
        <v>4</v>
      </c>
      <c r="X19" s="965" t="s">
        <v>173</v>
      </c>
      <c r="Y19" s="965" t="s">
        <v>4</v>
      </c>
      <c r="Z19" s="965" t="s">
        <v>4</v>
      </c>
      <c r="AA19" s="962" t="s">
        <v>4</v>
      </c>
      <c r="AB19" s="947" t="s">
        <v>173</v>
      </c>
      <c r="AC19" s="949" t="s">
        <v>173</v>
      </c>
      <c r="AD19" s="950" t="s">
        <v>173</v>
      </c>
    </row>
    <row r="20" spans="1:30" s="103" customFormat="1" ht="16.5" customHeight="1" thickBot="1" x14ac:dyDescent="0.2">
      <c r="A20" s="1499"/>
      <c r="B20" s="303" t="s">
        <v>81</v>
      </c>
      <c r="C20" s="341" t="s">
        <v>10</v>
      </c>
      <c r="D20" s="1088">
        <v>3.3</v>
      </c>
      <c r="E20" s="1088">
        <v>3.5</v>
      </c>
      <c r="F20" s="1088">
        <v>3.3</v>
      </c>
      <c r="G20" s="1088">
        <v>3.1</v>
      </c>
      <c r="H20" s="1088">
        <v>3.2</v>
      </c>
      <c r="I20" s="1088">
        <v>4.5999999999999996</v>
      </c>
      <c r="J20" s="1088">
        <v>3.8</v>
      </c>
      <c r="K20" s="1088">
        <v>3.8</v>
      </c>
      <c r="L20" s="1088">
        <v>2.9</v>
      </c>
      <c r="M20" s="1088">
        <v>2.6</v>
      </c>
      <c r="N20" s="1088">
        <v>2.9</v>
      </c>
      <c r="O20" s="1091">
        <v>3.3</v>
      </c>
      <c r="P20" s="1087">
        <v>2.9</v>
      </c>
      <c r="Q20" s="1088">
        <v>2.6</v>
      </c>
      <c r="R20" s="1088">
        <v>3.5</v>
      </c>
      <c r="S20" s="1088">
        <v>3</v>
      </c>
      <c r="T20" s="1088">
        <v>2.8</v>
      </c>
      <c r="U20" s="1088">
        <v>3.1</v>
      </c>
      <c r="V20" s="1088">
        <v>3.2</v>
      </c>
      <c r="W20" s="1088">
        <v>3.3</v>
      </c>
      <c r="X20" s="1015">
        <v>3.8</v>
      </c>
      <c r="Y20" s="1015">
        <v>5.7</v>
      </c>
      <c r="Z20" s="1015">
        <v>4.5999999999999996</v>
      </c>
      <c r="AA20" s="1088">
        <v>3.7</v>
      </c>
      <c r="AB20" s="990">
        <v>3.4</v>
      </c>
      <c r="AC20" s="1139">
        <v>5.7</v>
      </c>
      <c r="AD20" s="1119">
        <v>2.6</v>
      </c>
    </row>
    <row r="21" spans="1:30" s="172" customFormat="1" ht="16.5" customHeight="1" thickBot="1" x14ac:dyDescent="0.2">
      <c r="A21" s="173" t="s">
        <v>105</v>
      </c>
      <c r="B21" s="356"/>
      <c r="C21" s="356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3"/>
      <c r="P21" s="374"/>
      <c r="Q21" s="372"/>
      <c r="R21" s="372"/>
      <c r="S21" s="372"/>
      <c r="T21" s="372"/>
      <c r="U21" s="372"/>
      <c r="V21" s="372"/>
      <c r="W21" s="372"/>
      <c r="X21" s="375"/>
      <c r="Y21" s="375"/>
      <c r="Z21" s="375"/>
      <c r="AA21" s="373"/>
      <c r="AB21" s="374"/>
      <c r="AC21" s="372"/>
      <c r="AD21" s="373"/>
    </row>
    <row r="22" spans="1:30" s="103" customFormat="1" ht="16.5" customHeight="1" x14ac:dyDescent="0.15">
      <c r="A22" s="1446" t="s">
        <v>83</v>
      </c>
      <c r="B22" s="179" t="s">
        <v>72</v>
      </c>
      <c r="C22" s="180" t="s">
        <v>73</v>
      </c>
      <c r="D22" s="1112">
        <v>2.5</v>
      </c>
      <c r="E22" s="1094">
        <v>2.5</v>
      </c>
      <c r="F22" s="1112">
        <v>2.5</v>
      </c>
      <c r="G22" s="1094">
        <v>2.5</v>
      </c>
      <c r="H22" s="1094">
        <v>2.5</v>
      </c>
      <c r="I22" s="1094">
        <v>2.5</v>
      </c>
      <c r="J22" s="1112">
        <v>2.5</v>
      </c>
      <c r="K22" s="1094">
        <v>2.5</v>
      </c>
      <c r="L22" s="1094">
        <v>2.5</v>
      </c>
      <c r="M22" s="1094">
        <v>3</v>
      </c>
      <c r="N22" s="1112">
        <v>2.5</v>
      </c>
      <c r="O22" s="1096">
        <v>3</v>
      </c>
      <c r="P22" s="1093">
        <v>2.5</v>
      </c>
      <c r="Q22" s="1112">
        <v>3</v>
      </c>
      <c r="R22" s="1094">
        <v>2.5</v>
      </c>
      <c r="S22" s="1094">
        <v>2.5</v>
      </c>
      <c r="T22" s="1094">
        <v>2.5</v>
      </c>
      <c r="U22" s="1094">
        <v>2.5</v>
      </c>
      <c r="V22" s="1094">
        <v>2.5</v>
      </c>
      <c r="W22" s="1094">
        <v>2.5</v>
      </c>
      <c r="X22" s="1095">
        <v>2.5</v>
      </c>
      <c r="Y22" s="1097">
        <v>2</v>
      </c>
      <c r="Z22" s="1095">
        <v>2.5</v>
      </c>
      <c r="AA22" s="1112">
        <v>2.5</v>
      </c>
      <c r="AB22" s="1115">
        <v>2.5</v>
      </c>
      <c r="AC22" s="1116">
        <v>3</v>
      </c>
      <c r="AD22" s="1117">
        <v>2</v>
      </c>
    </row>
    <row r="23" spans="1:30" s="103" customFormat="1" ht="16.5" customHeight="1" x14ac:dyDescent="0.15">
      <c r="A23" s="1498"/>
      <c r="B23" s="181" t="s">
        <v>0</v>
      </c>
      <c r="C23" s="182" t="s">
        <v>4</v>
      </c>
      <c r="D23" s="183">
        <v>7.3</v>
      </c>
      <c r="E23" s="250">
        <v>7.2</v>
      </c>
      <c r="F23" s="250">
        <v>7.2</v>
      </c>
      <c r="G23" s="250">
        <v>7.2</v>
      </c>
      <c r="H23" s="250">
        <v>7.2</v>
      </c>
      <c r="I23" s="250">
        <v>7.2</v>
      </c>
      <c r="J23" s="250">
        <v>7.1</v>
      </c>
      <c r="K23" s="250">
        <v>7.2</v>
      </c>
      <c r="L23" s="250">
        <v>7.1</v>
      </c>
      <c r="M23" s="183">
        <v>7.2</v>
      </c>
      <c r="N23" s="183">
        <v>7.1</v>
      </c>
      <c r="O23" s="926">
        <v>7.1</v>
      </c>
      <c r="P23" s="185">
        <v>7.1</v>
      </c>
      <c r="Q23" s="183">
        <v>7.3</v>
      </c>
      <c r="R23" s="183">
        <v>7.3</v>
      </c>
      <c r="S23" s="183">
        <v>7.5</v>
      </c>
      <c r="T23" s="183">
        <v>7.4</v>
      </c>
      <c r="U23" s="183">
        <v>7.1</v>
      </c>
      <c r="V23" s="183">
        <v>7.4</v>
      </c>
      <c r="W23" s="183">
        <v>7.5</v>
      </c>
      <c r="X23" s="186">
        <v>7.4</v>
      </c>
      <c r="Y23" s="186">
        <v>7.4</v>
      </c>
      <c r="Z23" s="186">
        <v>7.4</v>
      </c>
      <c r="AA23" s="183">
        <v>7.4</v>
      </c>
      <c r="AB23" s="927" t="s">
        <v>136</v>
      </c>
      <c r="AC23" s="187">
        <v>7.5</v>
      </c>
      <c r="AD23" s="184">
        <v>7.1</v>
      </c>
    </row>
    <row r="24" spans="1:30" s="103" customFormat="1" ht="16.5" customHeight="1" x14ac:dyDescent="0.15">
      <c r="A24" s="1498"/>
      <c r="B24" s="188" t="s">
        <v>1</v>
      </c>
      <c r="C24" s="182" t="s">
        <v>10</v>
      </c>
      <c r="D24" s="189">
        <v>210</v>
      </c>
      <c r="E24" s="189">
        <v>170</v>
      </c>
      <c r="F24" s="189">
        <v>210</v>
      </c>
      <c r="G24" s="189">
        <v>190</v>
      </c>
      <c r="H24" s="189">
        <v>220</v>
      </c>
      <c r="I24" s="189">
        <v>210</v>
      </c>
      <c r="J24" s="189">
        <v>180</v>
      </c>
      <c r="K24" s="189">
        <v>200</v>
      </c>
      <c r="L24" s="189">
        <v>190</v>
      </c>
      <c r="M24" s="189">
        <v>200</v>
      </c>
      <c r="N24" s="189">
        <v>190</v>
      </c>
      <c r="O24" s="135">
        <v>190</v>
      </c>
      <c r="P24" s="114">
        <v>200</v>
      </c>
      <c r="Q24" s="189">
        <v>160</v>
      </c>
      <c r="R24" s="189">
        <v>180</v>
      </c>
      <c r="S24" s="189">
        <v>160</v>
      </c>
      <c r="T24" s="189">
        <v>170</v>
      </c>
      <c r="U24" s="189">
        <v>220</v>
      </c>
      <c r="V24" s="189">
        <v>200</v>
      </c>
      <c r="W24" s="189">
        <v>180</v>
      </c>
      <c r="X24" s="190">
        <v>210</v>
      </c>
      <c r="Y24" s="190">
        <v>180</v>
      </c>
      <c r="Z24" s="190">
        <v>180</v>
      </c>
      <c r="AA24" s="189">
        <v>190</v>
      </c>
      <c r="AB24" s="114">
        <v>190</v>
      </c>
      <c r="AC24" s="110">
        <v>220</v>
      </c>
      <c r="AD24" s="135">
        <v>160</v>
      </c>
    </row>
    <row r="25" spans="1:30" s="103" customFormat="1" ht="16.5" customHeight="1" x14ac:dyDescent="0.15">
      <c r="A25" s="1498"/>
      <c r="B25" s="192" t="s">
        <v>2</v>
      </c>
      <c r="C25" s="182" t="s">
        <v>10</v>
      </c>
      <c r="D25" s="189">
        <v>250</v>
      </c>
      <c r="E25" s="189">
        <v>190</v>
      </c>
      <c r="F25" s="189">
        <v>200</v>
      </c>
      <c r="G25" s="189">
        <v>210</v>
      </c>
      <c r="H25" s="189">
        <v>210</v>
      </c>
      <c r="I25" s="189">
        <v>220</v>
      </c>
      <c r="J25" s="189">
        <v>190</v>
      </c>
      <c r="K25" s="189">
        <v>200</v>
      </c>
      <c r="L25" s="189">
        <v>190</v>
      </c>
      <c r="M25" s="189">
        <v>160</v>
      </c>
      <c r="N25" s="189">
        <v>190</v>
      </c>
      <c r="O25" s="191">
        <v>200</v>
      </c>
      <c r="P25" s="114">
        <v>200</v>
      </c>
      <c r="Q25" s="189">
        <v>170</v>
      </c>
      <c r="R25" s="189">
        <v>190</v>
      </c>
      <c r="S25" s="189">
        <v>160</v>
      </c>
      <c r="T25" s="189">
        <v>180</v>
      </c>
      <c r="U25" s="189">
        <v>180</v>
      </c>
      <c r="V25" s="189">
        <v>200</v>
      </c>
      <c r="W25" s="189">
        <v>180</v>
      </c>
      <c r="X25" s="190">
        <v>200</v>
      </c>
      <c r="Y25" s="190">
        <v>240</v>
      </c>
      <c r="Z25" s="190">
        <v>180</v>
      </c>
      <c r="AA25" s="189">
        <v>200</v>
      </c>
      <c r="AB25" s="114">
        <v>200</v>
      </c>
      <c r="AC25" s="110">
        <v>250</v>
      </c>
      <c r="AD25" s="135">
        <v>160</v>
      </c>
    </row>
    <row r="26" spans="1:30" s="103" customFormat="1" ht="16.5" customHeight="1" x14ac:dyDescent="0.15">
      <c r="A26" s="1498"/>
      <c r="B26" s="192" t="s">
        <v>3</v>
      </c>
      <c r="C26" s="182" t="s">
        <v>10</v>
      </c>
      <c r="D26" s="189">
        <v>120</v>
      </c>
      <c r="E26" s="189">
        <v>130</v>
      </c>
      <c r="F26" s="189">
        <v>120</v>
      </c>
      <c r="G26" s="189">
        <v>130</v>
      </c>
      <c r="H26" s="189">
        <v>120</v>
      </c>
      <c r="I26" s="189">
        <v>120</v>
      </c>
      <c r="J26" s="189">
        <v>110</v>
      </c>
      <c r="K26" s="189">
        <v>100</v>
      </c>
      <c r="L26" s="189">
        <v>110</v>
      </c>
      <c r="M26" s="189">
        <v>100</v>
      </c>
      <c r="N26" s="189">
        <v>120</v>
      </c>
      <c r="O26" s="191">
        <v>110</v>
      </c>
      <c r="P26" s="114">
        <v>100</v>
      </c>
      <c r="Q26" s="189">
        <v>100</v>
      </c>
      <c r="R26" s="189">
        <v>110</v>
      </c>
      <c r="S26" s="189">
        <v>110</v>
      </c>
      <c r="T26" s="189">
        <v>120</v>
      </c>
      <c r="U26" s="189">
        <v>130</v>
      </c>
      <c r="V26" s="189">
        <v>120</v>
      </c>
      <c r="W26" s="189">
        <v>110</v>
      </c>
      <c r="X26" s="190">
        <v>130</v>
      </c>
      <c r="Y26" s="190">
        <v>130</v>
      </c>
      <c r="Z26" s="190">
        <v>98</v>
      </c>
      <c r="AA26" s="189">
        <v>100</v>
      </c>
      <c r="AB26" s="114">
        <v>110</v>
      </c>
      <c r="AC26" s="110">
        <v>130</v>
      </c>
      <c r="AD26" s="135">
        <v>98</v>
      </c>
    </row>
    <row r="27" spans="1:30" s="103" customFormat="1" ht="16.5" customHeight="1" x14ac:dyDescent="0.15">
      <c r="A27" s="1498"/>
      <c r="B27" s="193" t="s">
        <v>76</v>
      </c>
      <c r="C27" s="194" t="s">
        <v>10</v>
      </c>
      <c r="D27" s="936">
        <v>52</v>
      </c>
      <c r="E27" s="936">
        <v>46</v>
      </c>
      <c r="F27" s="936">
        <v>46</v>
      </c>
      <c r="G27" s="936">
        <v>48</v>
      </c>
      <c r="H27" s="936">
        <v>51</v>
      </c>
      <c r="I27" s="936">
        <v>50</v>
      </c>
      <c r="J27" s="936">
        <v>36</v>
      </c>
      <c r="K27" s="936">
        <v>38</v>
      </c>
      <c r="L27" s="936">
        <v>33</v>
      </c>
      <c r="M27" s="936">
        <v>32</v>
      </c>
      <c r="N27" s="936">
        <v>30</v>
      </c>
      <c r="O27" s="938">
        <v>38</v>
      </c>
      <c r="P27" s="939">
        <v>36</v>
      </c>
      <c r="Q27" s="936">
        <v>33</v>
      </c>
      <c r="R27" s="936">
        <v>34</v>
      </c>
      <c r="S27" s="936">
        <v>48</v>
      </c>
      <c r="T27" s="936">
        <v>40</v>
      </c>
      <c r="U27" s="936">
        <v>54</v>
      </c>
      <c r="V27" s="936">
        <v>48</v>
      </c>
      <c r="W27" s="936">
        <v>55</v>
      </c>
      <c r="X27" s="940">
        <v>52</v>
      </c>
      <c r="Y27" s="940">
        <v>43</v>
      </c>
      <c r="Z27" s="940">
        <v>51</v>
      </c>
      <c r="AA27" s="936">
        <v>55</v>
      </c>
      <c r="AB27" s="941">
        <v>44</v>
      </c>
      <c r="AC27" s="942">
        <v>55</v>
      </c>
      <c r="AD27" s="943">
        <v>30</v>
      </c>
    </row>
    <row r="28" spans="1:30" s="103" customFormat="1" ht="16.5" customHeight="1" x14ac:dyDescent="0.15">
      <c r="A28" s="1498"/>
      <c r="B28" s="202" t="s">
        <v>77</v>
      </c>
      <c r="C28" s="203" t="s">
        <v>10</v>
      </c>
      <c r="D28" s="973">
        <v>36</v>
      </c>
      <c r="E28" s="973">
        <v>34</v>
      </c>
      <c r="F28" s="973">
        <v>31</v>
      </c>
      <c r="G28" s="973">
        <v>33</v>
      </c>
      <c r="H28" s="973">
        <v>37</v>
      </c>
      <c r="I28" s="973">
        <v>33</v>
      </c>
      <c r="J28" s="973">
        <v>19</v>
      </c>
      <c r="K28" s="973">
        <v>25</v>
      </c>
      <c r="L28" s="973">
        <v>22</v>
      </c>
      <c r="M28" s="973">
        <v>19</v>
      </c>
      <c r="N28" s="973">
        <v>19</v>
      </c>
      <c r="O28" s="975">
        <v>23</v>
      </c>
      <c r="P28" s="976">
        <v>22</v>
      </c>
      <c r="Q28" s="973">
        <v>21</v>
      </c>
      <c r="R28" s="973">
        <v>23</v>
      </c>
      <c r="S28" s="973">
        <v>38</v>
      </c>
      <c r="T28" s="973">
        <v>30</v>
      </c>
      <c r="U28" s="973">
        <v>39</v>
      </c>
      <c r="V28" s="973">
        <v>41</v>
      </c>
      <c r="W28" s="973">
        <v>39</v>
      </c>
      <c r="X28" s="977">
        <v>35</v>
      </c>
      <c r="Y28" s="977">
        <v>31</v>
      </c>
      <c r="Z28" s="977">
        <v>38</v>
      </c>
      <c r="AA28" s="973">
        <v>42</v>
      </c>
      <c r="AB28" s="1205">
        <v>30</v>
      </c>
      <c r="AC28" s="980">
        <v>42</v>
      </c>
      <c r="AD28" s="981">
        <v>19</v>
      </c>
    </row>
    <row r="29" spans="1:30" s="103" customFormat="1" ht="16.5" customHeight="1" x14ac:dyDescent="0.15">
      <c r="A29" s="1498"/>
      <c r="B29" s="192" t="s">
        <v>78</v>
      </c>
      <c r="C29" s="182" t="s">
        <v>10</v>
      </c>
      <c r="D29" s="928">
        <v>16</v>
      </c>
      <c r="E29" s="929">
        <v>12</v>
      </c>
      <c r="F29" s="929">
        <v>16</v>
      </c>
      <c r="G29" s="929">
        <v>15</v>
      </c>
      <c r="H29" s="929">
        <v>15</v>
      </c>
      <c r="I29" s="929">
        <v>17</v>
      </c>
      <c r="J29" s="929">
        <v>17</v>
      </c>
      <c r="K29" s="929">
        <v>14</v>
      </c>
      <c r="L29" s="929">
        <v>12</v>
      </c>
      <c r="M29" s="929">
        <v>13</v>
      </c>
      <c r="N29" s="929">
        <v>11</v>
      </c>
      <c r="O29" s="931">
        <v>16</v>
      </c>
      <c r="P29" s="928">
        <v>14</v>
      </c>
      <c r="Q29" s="929">
        <v>12</v>
      </c>
      <c r="R29" s="929">
        <v>11</v>
      </c>
      <c r="S29" s="929">
        <v>9.6</v>
      </c>
      <c r="T29" s="929">
        <v>10</v>
      </c>
      <c r="U29" s="929">
        <v>14</v>
      </c>
      <c r="V29" s="929">
        <v>7.2</v>
      </c>
      <c r="W29" s="929">
        <v>16</v>
      </c>
      <c r="X29" s="932">
        <v>17</v>
      </c>
      <c r="Y29" s="932">
        <v>12</v>
      </c>
      <c r="Z29" s="1010">
        <v>13</v>
      </c>
      <c r="AA29" s="929">
        <v>13</v>
      </c>
      <c r="AB29" s="933">
        <v>13</v>
      </c>
      <c r="AC29" s="934">
        <v>17</v>
      </c>
      <c r="AD29" s="935">
        <v>7.2</v>
      </c>
    </row>
    <row r="30" spans="1:30" s="103" customFormat="1" ht="16.5" customHeight="1" thickBot="1" x14ac:dyDescent="0.2">
      <c r="A30" s="1499"/>
      <c r="B30" s="303" t="s">
        <v>81</v>
      </c>
      <c r="C30" s="341" t="s">
        <v>10</v>
      </c>
      <c r="D30" s="1090">
        <v>7</v>
      </c>
      <c r="E30" s="1088">
        <v>5.6</v>
      </c>
      <c r="F30" s="1088">
        <v>6.3</v>
      </c>
      <c r="G30" s="1088">
        <v>6.9</v>
      </c>
      <c r="H30" s="1088">
        <v>7.6</v>
      </c>
      <c r="I30" s="1088">
        <v>6.9</v>
      </c>
      <c r="J30" s="1088">
        <v>4.8</v>
      </c>
      <c r="K30" s="1088">
        <v>5.2</v>
      </c>
      <c r="L30" s="1088">
        <v>4.3</v>
      </c>
      <c r="M30" s="1088">
        <v>3.5</v>
      </c>
      <c r="N30" s="1088">
        <v>3.9</v>
      </c>
      <c r="O30" s="1179">
        <v>5</v>
      </c>
      <c r="P30" s="1087">
        <v>4.3</v>
      </c>
      <c r="Q30" s="1088">
        <v>3.2</v>
      </c>
      <c r="R30" s="1088">
        <v>3.8</v>
      </c>
      <c r="S30" s="1088">
        <v>6.9</v>
      </c>
      <c r="T30" s="1090">
        <v>5.4</v>
      </c>
      <c r="U30" s="1088">
        <v>6.4</v>
      </c>
      <c r="V30" s="1088">
        <v>6.3</v>
      </c>
      <c r="W30" s="1088">
        <v>7.1</v>
      </c>
      <c r="X30" s="1015">
        <v>6.5</v>
      </c>
      <c r="Y30" s="1015">
        <v>5.8</v>
      </c>
      <c r="Z30" s="1015">
        <v>6.3</v>
      </c>
      <c r="AA30" s="1088">
        <v>7</v>
      </c>
      <c r="AB30" s="990">
        <v>5.7</v>
      </c>
      <c r="AC30" s="1118">
        <v>7.6</v>
      </c>
      <c r="AD30" s="1119">
        <v>3.2</v>
      </c>
    </row>
    <row r="31" spans="1:30" s="103" customFormat="1" ht="16.5" customHeight="1" x14ac:dyDescent="0.15">
      <c r="A31" s="1446" t="s">
        <v>84</v>
      </c>
      <c r="B31" s="181" t="s">
        <v>72</v>
      </c>
      <c r="C31" s="182" t="s">
        <v>73</v>
      </c>
      <c r="D31" s="1132">
        <v>4</v>
      </c>
      <c r="E31" s="1133">
        <v>4</v>
      </c>
      <c r="F31" s="1133">
        <v>4</v>
      </c>
      <c r="G31" s="1132">
        <v>4.5</v>
      </c>
      <c r="H31" s="1132">
        <v>4</v>
      </c>
      <c r="I31" s="1133">
        <v>4</v>
      </c>
      <c r="J31" s="1133">
        <v>4</v>
      </c>
      <c r="K31" s="1132">
        <v>4</v>
      </c>
      <c r="L31" s="1132">
        <v>4</v>
      </c>
      <c r="M31" s="1133">
        <v>4</v>
      </c>
      <c r="N31" s="1133">
        <v>4</v>
      </c>
      <c r="O31" s="1117">
        <v>4</v>
      </c>
      <c r="P31" s="1115">
        <v>4</v>
      </c>
      <c r="Q31" s="1132">
        <v>4</v>
      </c>
      <c r="R31" s="1133">
        <v>3.5</v>
      </c>
      <c r="S31" s="1133">
        <v>3.5</v>
      </c>
      <c r="T31" s="1133">
        <v>3.5</v>
      </c>
      <c r="U31" s="1133">
        <v>3.5</v>
      </c>
      <c r="V31" s="1133">
        <v>3.5</v>
      </c>
      <c r="W31" s="1133">
        <v>3.5</v>
      </c>
      <c r="X31" s="1019">
        <v>3.5</v>
      </c>
      <c r="Y31" s="1136">
        <v>3</v>
      </c>
      <c r="Z31" s="1019">
        <v>3</v>
      </c>
      <c r="AA31" s="1133">
        <v>3</v>
      </c>
      <c r="AB31" s="1180">
        <v>4</v>
      </c>
      <c r="AC31" s="1120">
        <v>4.5</v>
      </c>
      <c r="AD31" s="1117">
        <v>3</v>
      </c>
    </row>
    <row r="32" spans="1:30" s="103" customFormat="1" ht="16.5" customHeight="1" x14ac:dyDescent="0.15">
      <c r="A32" s="1498"/>
      <c r="B32" s="181" t="s">
        <v>0</v>
      </c>
      <c r="C32" s="182" t="s">
        <v>4</v>
      </c>
      <c r="D32" s="183">
        <v>7.2</v>
      </c>
      <c r="E32" s="183">
        <v>7.1</v>
      </c>
      <c r="F32" s="183">
        <v>7.3</v>
      </c>
      <c r="G32" s="183">
        <v>7.2</v>
      </c>
      <c r="H32" s="183">
        <v>7.3</v>
      </c>
      <c r="I32" s="183">
        <v>7.2</v>
      </c>
      <c r="J32" s="183">
        <v>7.1</v>
      </c>
      <c r="K32" s="183">
        <v>7.1</v>
      </c>
      <c r="L32" s="250">
        <v>7.1</v>
      </c>
      <c r="M32" s="183">
        <v>7.2</v>
      </c>
      <c r="N32" s="183">
        <v>7.2</v>
      </c>
      <c r="O32" s="926">
        <v>7.1</v>
      </c>
      <c r="P32" s="185">
        <v>7.1</v>
      </c>
      <c r="Q32" s="183">
        <v>7.3</v>
      </c>
      <c r="R32" s="183">
        <v>7.2</v>
      </c>
      <c r="S32" s="183">
        <v>7.4</v>
      </c>
      <c r="T32" s="183">
        <v>7.3</v>
      </c>
      <c r="U32" s="183">
        <v>7.3</v>
      </c>
      <c r="V32" s="183">
        <v>7.3</v>
      </c>
      <c r="W32" s="183">
        <v>7.4</v>
      </c>
      <c r="X32" s="186">
        <v>7.4</v>
      </c>
      <c r="Y32" s="186">
        <v>7.4</v>
      </c>
      <c r="Z32" s="186">
        <v>7.4</v>
      </c>
      <c r="AA32" s="183">
        <v>7.4</v>
      </c>
      <c r="AB32" s="927" t="s">
        <v>136</v>
      </c>
      <c r="AC32" s="187">
        <v>7.4</v>
      </c>
      <c r="AD32" s="184">
        <v>7.1</v>
      </c>
    </row>
    <row r="33" spans="1:30" s="103" customFormat="1" ht="16.5" customHeight="1" x14ac:dyDescent="0.15">
      <c r="A33" s="1498"/>
      <c r="B33" s="188" t="s">
        <v>1</v>
      </c>
      <c r="C33" s="182" t="s">
        <v>10</v>
      </c>
      <c r="D33" s="189">
        <v>82</v>
      </c>
      <c r="E33" s="189">
        <v>110</v>
      </c>
      <c r="F33" s="189">
        <v>110</v>
      </c>
      <c r="G33" s="189">
        <v>88</v>
      </c>
      <c r="H33" s="189">
        <v>82</v>
      </c>
      <c r="I33" s="189">
        <v>79</v>
      </c>
      <c r="J33" s="189">
        <v>110</v>
      </c>
      <c r="K33" s="189">
        <v>110</v>
      </c>
      <c r="L33" s="189">
        <v>150</v>
      </c>
      <c r="M33" s="189">
        <v>91</v>
      </c>
      <c r="N33" s="189">
        <v>97</v>
      </c>
      <c r="O33" s="135">
        <v>110</v>
      </c>
      <c r="P33" s="114">
        <v>110</v>
      </c>
      <c r="Q33" s="189">
        <v>83</v>
      </c>
      <c r="R33" s="189">
        <v>94</v>
      </c>
      <c r="S33" s="189">
        <v>89</v>
      </c>
      <c r="T33" s="189">
        <v>120</v>
      </c>
      <c r="U33" s="189">
        <v>110</v>
      </c>
      <c r="V33" s="189">
        <v>120</v>
      </c>
      <c r="W33" s="189">
        <v>96</v>
      </c>
      <c r="X33" s="190">
        <v>100</v>
      </c>
      <c r="Y33" s="190">
        <v>130</v>
      </c>
      <c r="Z33" s="190">
        <v>130</v>
      </c>
      <c r="AA33" s="189">
        <v>130</v>
      </c>
      <c r="AB33" s="114">
        <v>110</v>
      </c>
      <c r="AC33" s="110">
        <v>150</v>
      </c>
      <c r="AD33" s="135">
        <v>79</v>
      </c>
    </row>
    <row r="34" spans="1:30" s="103" customFormat="1" ht="16.5" customHeight="1" x14ac:dyDescent="0.15">
      <c r="A34" s="1498"/>
      <c r="B34" s="188" t="s">
        <v>85</v>
      </c>
      <c r="C34" s="182" t="s">
        <v>10</v>
      </c>
      <c r="D34" s="189" t="s">
        <v>4</v>
      </c>
      <c r="E34" s="189">
        <v>50</v>
      </c>
      <c r="F34" s="189" t="s">
        <v>4</v>
      </c>
      <c r="G34" s="189">
        <v>53</v>
      </c>
      <c r="H34" s="189" t="s">
        <v>4</v>
      </c>
      <c r="I34" s="189">
        <v>48</v>
      </c>
      <c r="J34" s="189" t="s">
        <v>4</v>
      </c>
      <c r="K34" s="189">
        <v>61</v>
      </c>
      <c r="L34" s="189" t="s">
        <v>4</v>
      </c>
      <c r="M34" s="189">
        <v>45</v>
      </c>
      <c r="N34" s="189" t="s">
        <v>4</v>
      </c>
      <c r="O34" s="191">
        <v>63</v>
      </c>
      <c r="P34" s="114" t="s">
        <v>4</v>
      </c>
      <c r="Q34" s="189">
        <v>47</v>
      </c>
      <c r="R34" s="189" t="s">
        <v>4</v>
      </c>
      <c r="S34" s="189">
        <v>50</v>
      </c>
      <c r="T34" s="189" t="s">
        <v>4</v>
      </c>
      <c r="U34" s="189">
        <v>47</v>
      </c>
      <c r="V34" s="189" t="s">
        <v>4</v>
      </c>
      <c r="W34" s="189">
        <v>55</v>
      </c>
      <c r="X34" s="190" t="s">
        <v>4</v>
      </c>
      <c r="Y34" s="190">
        <v>60</v>
      </c>
      <c r="Z34" s="190" t="s">
        <v>4</v>
      </c>
      <c r="AA34" s="189">
        <v>56</v>
      </c>
      <c r="AB34" s="114">
        <v>53</v>
      </c>
      <c r="AC34" s="110">
        <v>63</v>
      </c>
      <c r="AD34" s="135">
        <v>45</v>
      </c>
    </row>
    <row r="35" spans="1:30" s="103" customFormat="1" ht="16.5" customHeight="1" x14ac:dyDescent="0.15">
      <c r="A35" s="1498"/>
      <c r="B35" s="192" t="s">
        <v>2</v>
      </c>
      <c r="C35" s="182" t="s">
        <v>10</v>
      </c>
      <c r="D35" s="189">
        <v>85</v>
      </c>
      <c r="E35" s="189">
        <v>82</v>
      </c>
      <c r="F35" s="189">
        <v>86</v>
      </c>
      <c r="G35" s="189">
        <v>66</v>
      </c>
      <c r="H35" s="189">
        <v>72</v>
      </c>
      <c r="I35" s="189">
        <v>78</v>
      </c>
      <c r="J35" s="189">
        <v>82</v>
      </c>
      <c r="K35" s="189">
        <v>68</v>
      </c>
      <c r="L35" s="189">
        <v>68</v>
      </c>
      <c r="M35" s="189">
        <v>67</v>
      </c>
      <c r="N35" s="189">
        <v>63</v>
      </c>
      <c r="O35" s="191">
        <v>64</v>
      </c>
      <c r="P35" s="114">
        <v>67</v>
      </c>
      <c r="Q35" s="189">
        <v>66</v>
      </c>
      <c r="R35" s="189">
        <v>75</v>
      </c>
      <c r="S35" s="189">
        <v>61</v>
      </c>
      <c r="T35" s="189">
        <v>97</v>
      </c>
      <c r="U35" s="189">
        <v>89</v>
      </c>
      <c r="V35" s="189">
        <v>76</v>
      </c>
      <c r="W35" s="189">
        <v>75</v>
      </c>
      <c r="X35" s="190">
        <v>82</v>
      </c>
      <c r="Y35" s="190">
        <v>88</v>
      </c>
      <c r="Z35" s="190">
        <v>100</v>
      </c>
      <c r="AA35" s="189">
        <v>87</v>
      </c>
      <c r="AB35" s="114">
        <v>77</v>
      </c>
      <c r="AC35" s="110">
        <v>100</v>
      </c>
      <c r="AD35" s="135">
        <v>61</v>
      </c>
    </row>
    <row r="36" spans="1:30" s="103" customFormat="1" ht="16.5" customHeight="1" x14ac:dyDescent="0.15">
      <c r="A36" s="1498"/>
      <c r="B36" s="192" t="s">
        <v>3</v>
      </c>
      <c r="C36" s="182" t="s">
        <v>10</v>
      </c>
      <c r="D36" s="189">
        <v>70</v>
      </c>
      <c r="E36" s="189">
        <v>79</v>
      </c>
      <c r="F36" s="189">
        <v>85</v>
      </c>
      <c r="G36" s="189">
        <v>71</v>
      </c>
      <c r="H36" s="189">
        <v>78</v>
      </c>
      <c r="I36" s="189">
        <v>77</v>
      </c>
      <c r="J36" s="189">
        <v>74</v>
      </c>
      <c r="K36" s="189">
        <v>74</v>
      </c>
      <c r="L36" s="189">
        <v>70</v>
      </c>
      <c r="M36" s="189">
        <v>69</v>
      </c>
      <c r="N36" s="189">
        <v>76</v>
      </c>
      <c r="O36" s="191">
        <v>71</v>
      </c>
      <c r="P36" s="114">
        <v>72</v>
      </c>
      <c r="Q36" s="189">
        <v>73</v>
      </c>
      <c r="R36" s="189">
        <v>75</v>
      </c>
      <c r="S36" s="189">
        <v>74</v>
      </c>
      <c r="T36" s="189">
        <v>85</v>
      </c>
      <c r="U36" s="189">
        <v>82</v>
      </c>
      <c r="V36" s="189">
        <v>83</v>
      </c>
      <c r="W36" s="189">
        <v>78</v>
      </c>
      <c r="X36" s="190">
        <v>83</v>
      </c>
      <c r="Y36" s="190">
        <v>82</v>
      </c>
      <c r="Z36" s="190">
        <v>81</v>
      </c>
      <c r="AA36" s="189">
        <v>82</v>
      </c>
      <c r="AB36" s="114">
        <v>77</v>
      </c>
      <c r="AC36" s="110">
        <v>85</v>
      </c>
      <c r="AD36" s="135">
        <v>69</v>
      </c>
    </row>
    <row r="37" spans="1:30" s="103" customFormat="1" ht="16.5" customHeight="1" x14ac:dyDescent="0.15">
      <c r="A37" s="1498"/>
      <c r="B37" s="193" t="s">
        <v>76</v>
      </c>
      <c r="C37" s="194" t="s">
        <v>10</v>
      </c>
      <c r="D37" s="936">
        <v>42</v>
      </c>
      <c r="E37" s="936">
        <v>40</v>
      </c>
      <c r="F37" s="936">
        <v>44</v>
      </c>
      <c r="G37" s="936">
        <v>41</v>
      </c>
      <c r="H37" s="936">
        <v>49</v>
      </c>
      <c r="I37" s="936">
        <v>42</v>
      </c>
      <c r="J37" s="936">
        <v>32</v>
      </c>
      <c r="K37" s="936">
        <v>37</v>
      </c>
      <c r="L37" s="936">
        <v>29</v>
      </c>
      <c r="M37" s="936">
        <v>26</v>
      </c>
      <c r="N37" s="936">
        <v>29</v>
      </c>
      <c r="O37" s="938">
        <v>34</v>
      </c>
      <c r="P37" s="939">
        <v>34</v>
      </c>
      <c r="Q37" s="936">
        <v>30</v>
      </c>
      <c r="R37" s="936">
        <v>31</v>
      </c>
      <c r="S37" s="936">
        <v>42</v>
      </c>
      <c r="T37" s="936">
        <v>41</v>
      </c>
      <c r="U37" s="936">
        <v>46</v>
      </c>
      <c r="V37" s="936">
        <v>46</v>
      </c>
      <c r="W37" s="936">
        <v>49</v>
      </c>
      <c r="X37" s="940">
        <v>47</v>
      </c>
      <c r="Y37" s="940">
        <v>43</v>
      </c>
      <c r="Z37" s="940">
        <v>52</v>
      </c>
      <c r="AA37" s="936">
        <v>49</v>
      </c>
      <c r="AB37" s="941">
        <v>40</v>
      </c>
      <c r="AC37" s="942">
        <v>52</v>
      </c>
      <c r="AD37" s="943">
        <v>26</v>
      </c>
    </row>
    <row r="38" spans="1:30" s="103" customFormat="1" ht="16.5" customHeight="1" x14ac:dyDescent="0.15">
      <c r="A38" s="1498"/>
      <c r="B38" s="202" t="s">
        <v>77</v>
      </c>
      <c r="C38" s="203" t="s">
        <v>10</v>
      </c>
      <c r="D38" s="973">
        <v>32</v>
      </c>
      <c r="E38" s="973">
        <v>30</v>
      </c>
      <c r="F38" s="973">
        <v>32</v>
      </c>
      <c r="G38" s="973">
        <v>32</v>
      </c>
      <c r="H38" s="973">
        <v>39</v>
      </c>
      <c r="I38" s="973">
        <v>33</v>
      </c>
      <c r="J38" s="973">
        <v>20</v>
      </c>
      <c r="K38" s="973">
        <v>24</v>
      </c>
      <c r="L38" s="973">
        <v>22</v>
      </c>
      <c r="M38" s="973">
        <v>20</v>
      </c>
      <c r="N38" s="973">
        <v>21</v>
      </c>
      <c r="O38" s="975">
        <v>24</v>
      </c>
      <c r="P38" s="976">
        <v>25</v>
      </c>
      <c r="Q38" s="973">
        <v>22</v>
      </c>
      <c r="R38" s="973">
        <v>24</v>
      </c>
      <c r="S38" s="973">
        <v>36</v>
      </c>
      <c r="T38" s="973">
        <v>30</v>
      </c>
      <c r="U38" s="973">
        <v>36</v>
      </c>
      <c r="V38" s="973">
        <v>40</v>
      </c>
      <c r="W38" s="973">
        <v>38</v>
      </c>
      <c r="X38" s="977">
        <v>36</v>
      </c>
      <c r="Y38" s="977">
        <v>30</v>
      </c>
      <c r="Z38" s="977">
        <v>38</v>
      </c>
      <c r="AA38" s="973">
        <v>39</v>
      </c>
      <c r="AB38" s="1205">
        <v>30</v>
      </c>
      <c r="AC38" s="980">
        <v>40</v>
      </c>
      <c r="AD38" s="981">
        <v>20</v>
      </c>
    </row>
    <row r="39" spans="1:30" s="103" customFormat="1" ht="16.5" customHeight="1" x14ac:dyDescent="0.15">
      <c r="A39" s="1498"/>
      <c r="B39" s="192" t="s">
        <v>78</v>
      </c>
      <c r="C39" s="182" t="s">
        <v>10</v>
      </c>
      <c r="D39" s="928">
        <v>9.1999999999999993</v>
      </c>
      <c r="E39" s="929">
        <v>10</v>
      </c>
      <c r="F39" s="929">
        <v>12</v>
      </c>
      <c r="G39" s="929">
        <v>8.9</v>
      </c>
      <c r="H39" s="929">
        <v>9.9</v>
      </c>
      <c r="I39" s="929">
        <v>9.6999999999999993</v>
      </c>
      <c r="J39" s="929">
        <v>12</v>
      </c>
      <c r="K39" s="929">
        <v>14</v>
      </c>
      <c r="L39" s="929">
        <v>7.5</v>
      </c>
      <c r="M39" s="929">
        <v>6.2</v>
      </c>
      <c r="N39" s="929">
        <v>8.9</v>
      </c>
      <c r="O39" s="1100">
        <v>10</v>
      </c>
      <c r="P39" s="953">
        <v>8.5</v>
      </c>
      <c r="Q39" s="929">
        <v>8</v>
      </c>
      <c r="R39" s="929">
        <v>7.1</v>
      </c>
      <c r="S39" s="929">
        <v>6.1</v>
      </c>
      <c r="T39" s="929">
        <v>11</v>
      </c>
      <c r="U39" s="929">
        <v>9.8000000000000007</v>
      </c>
      <c r="V39" s="929">
        <v>6.6</v>
      </c>
      <c r="W39" s="929">
        <v>12</v>
      </c>
      <c r="X39" s="932">
        <v>11</v>
      </c>
      <c r="Y39" s="932">
        <v>13</v>
      </c>
      <c r="Z39" s="932">
        <v>14</v>
      </c>
      <c r="AA39" s="929">
        <v>10</v>
      </c>
      <c r="AB39" s="933">
        <v>9.8000000000000007</v>
      </c>
      <c r="AC39" s="934">
        <v>14</v>
      </c>
      <c r="AD39" s="935">
        <v>6.1</v>
      </c>
    </row>
    <row r="40" spans="1:30" s="103" customFormat="1" ht="16.5" customHeight="1" x14ac:dyDescent="0.15">
      <c r="A40" s="1498"/>
      <c r="B40" s="193" t="s">
        <v>81</v>
      </c>
      <c r="C40" s="194" t="s">
        <v>10</v>
      </c>
      <c r="D40" s="966">
        <v>5.7</v>
      </c>
      <c r="E40" s="967">
        <v>4.7</v>
      </c>
      <c r="F40" s="966">
        <v>5.6</v>
      </c>
      <c r="G40" s="967">
        <v>5.3</v>
      </c>
      <c r="H40" s="967">
        <v>6.9</v>
      </c>
      <c r="I40" s="967">
        <v>5.6</v>
      </c>
      <c r="J40" s="967">
        <v>3.7</v>
      </c>
      <c r="K40" s="967">
        <v>4.2</v>
      </c>
      <c r="L40" s="967">
        <v>3.5</v>
      </c>
      <c r="M40" s="967">
        <v>2.8</v>
      </c>
      <c r="N40" s="967">
        <v>3.4</v>
      </c>
      <c r="O40" s="1101">
        <v>4</v>
      </c>
      <c r="P40" s="983">
        <v>3.8</v>
      </c>
      <c r="Q40" s="967">
        <v>2.9</v>
      </c>
      <c r="R40" s="966">
        <v>3.7</v>
      </c>
      <c r="S40" s="967">
        <v>5.8</v>
      </c>
      <c r="T40" s="966">
        <v>5.2</v>
      </c>
      <c r="U40" s="966">
        <v>5.3</v>
      </c>
      <c r="V40" s="967">
        <v>5.9</v>
      </c>
      <c r="W40" s="967">
        <v>5.8</v>
      </c>
      <c r="X40" s="984">
        <v>6.2</v>
      </c>
      <c r="Y40" s="969">
        <v>4.9000000000000004</v>
      </c>
      <c r="Z40" s="984">
        <v>6.1</v>
      </c>
      <c r="AA40" s="966">
        <v>5.9</v>
      </c>
      <c r="AB40" s="954">
        <v>4.9000000000000004</v>
      </c>
      <c r="AC40" s="956">
        <v>6.9</v>
      </c>
      <c r="AD40" s="970">
        <v>2.8</v>
      </c>
    </row>
    <row r="41" spans="1:30" s="103" customFormat="1" ht="16.5" customHeight="1" x14ac:dyDescent="0.15">
      <c r="A41" s="1498"/>
      <c r="B41" s="193" t="s">
        <v>86</v>
      </c>
      <c r="C41" s="194" t="s">
        <v>10</v>
      </c>
      <c r="D41" s="967" t="s">
        <v>4</v>
      </c>
      <c r="E41" s="967" t="s">
        <v>4</v>
      </c>
      <c r="F41" s="967" t="s">
        <v>4</v>
      </c>
      <c r="G41" s="967">
        <v>2.1</v>
      </c>
      <c r="H41" s="967" t="s">
        <v>4</v>
      </c>
      <c r="I41" s="967" t="s">
        <v>4</v>
      </c>
      <c r="J41" s="967" t="s">
        <v>4</v>
      </c>
      <c r="K41" s="966" t="s">
        <v>4</v>
      </c>
      <c r="L41" s="967" t="s">
        <v>4</v>
      </c>
      <c r="M41" s="967">
        <v>1.6</v>
      </c>
      <c r="N41" s="967" t="s">
        <v>4</v>
      </c>
      <c r="O41" s="1101" t="s">
        <v>4</v>
      </c>
      <c r="P41" s="983" t="s">
        <v>4</v>
      </c>
      <c r="Q41" s="967" t="s">
        <v>4</v>
      </c>
      <c r="R41" s="967" t="s">
        <v>4</v>
      </c>
      <c r="S41" s="967">
        <v>4.2</v>
      </c>
      <c r="T41" s="967" t="s">
        <v>4</v>
      </c>
      <c r="U41" s="967" t="s">
        <v>4</v>
      </c>
      <c r="V41" s="967" t="s">
        <v>4</v>
      </c>
      <c r="W41" s="967" t="s">
        <v>4</v>
      </c>
      <c r="X41" s="984" t="s">
        <v>4</v>
      </c>
      <c r="Y41" s="984">
        <v>3.3</v>
      </c>
      <c r="Z41" s="984" t="s">
        <v>4</v>
      </c>
      <c r="AA41" s="967" t="s">
        <v>4</v>
      </c>
      <c r="AB41" s="954">
        <v>2.8</v>
      </c>
      <c r="AC41" s="956">
        <v>4.2</v>
      </c>
      <c r="AD41" s="970">
        <v>1.6</v>
      </c>
    </row>
    <row r="42" spans="1:30" s="103" customFormat="1" ht="16.5" customHeight="1" x14ac:dyDescent="0.15">
      <c r="A42" s="1498"/>
      <c r="B42" s="202" t="s">
        <v>87</v>
      </c>
      <c r="C42" s="203" t="s">
        <v>10</v>
      </c>
      <c r="D42" s="204" t="s">
        <v>4</v>
      </c>
      <c r="E42" s="204" t="s">
        <v>4</v>
      </c>
      <c r="F42" s="204" t="s">
        <v>4</v>
      </c>
      <c r="G42" s="204">
        <v>170</v>
      </c>
      <c r="H42" s="204" t="s">
        <v>4</v>
      </c>
      <c r="I42" s="204" t="s">
        <v>4</v>
      </c>
      <c r="J42" s="204" t="s">
        <v>4</v>
      </c>
      <c r="K42" s="204" t="s">
        <v>4</v>
      </c>
      <c r="L42" s="204" t="s">
        <v>4</v>
      </c>
      <c r="M42" s="204">
        <v>150</v>
      </c>
      <c r="N42" s="204" t="s">
        <v>4</v>
      </c>
      <c r="O42" s="209" t="s">
        <v>4</v>
      </c>
      <c r="P42" s="206" t="s">
        <v>4</v>
      </c>
      <c r="Q42" s="204" t="s">
        <v>4</v>
      </c>
      <c r="R42" s="204" t="s">
        <v>4</v>
      </c>
      <c r="S42" s="204">
        <v>190</v>
      </c>
      <c r="T42" s="204" t="s">
        <v>4</v>
      </c>
      <c r="U42" s="204" t="s">
        <v>4</v>
      </c>
      <c r="V42" s="204" t="s">
        <v>4</v>
      </c>
      <c r="W42" s="204" t="s">
        <v>4</v>
      </c>
      <c r="X42" s="207" t="s">
        <v>4</v>
      </c>
      <c r="Y42" s="207">
        <v>180</v>
      </c>
      <c r="Z42" s="207" t="s">
        <v>4</v>
      </c>
      <c r="AA42" s="204" t="s">
        <v>4</v>
      </c>
      <c r="AB42" s="114">
        <v>170</v>
      </c>
      <c r="AC42" s="825">
        <v>190</v>
      </c>
      <c r="AD42" s="826">
        <v>150</v>
      </c>
    </row>
    <row r="43" spans="1:30" s="103" customFormat="1" ht="16.5" customHeight="1" thickBot="1" x14ac:dyDescent="0.2">
      <c r="A43" s="1499"/>
      <c r="B43" s="215" t="s">
        <v>88</v>
      </c>
      <c r="C43" s="216" t="s">
        <v>10</v>
      </c>
      <c r="D43" s="217" t="s">
        <v>4</v>
      </c>
      <c r="E43" s="217" t="s">
        <v>4</v>
      </c>
      <c r="F43" s="217" t="s">
        <v>4</v>
      </c>
      <c r="G43" s="217" t="s">
        <v>176</v>
      </c>
      <c r="H43" s="217" t="s">
        <v>4</v>
      </c>
      <c r="I43" s="217" t="s">
        <v>4</v>
      </c>
      <c r="J43" s="217" t="s">
        <v>4</v>
      </c>
      <c r="K43" s="217" t="s">
        <v>4</v>
      </c>
      <c r="L43" s="217" t="s">
        <v>4</v>
      </c>
      <c r="M43" s="217" t="s">
        <v>176</v>
      </c>
      <c r="N43" s="217" t="s">
        <v>4</v>
      </c>
      <c r="O43" s="218" t="s">
        <v>4</v>
      </c>
      <c r="P43" s="219" t="s">
        <v>4</v>
      </c>
      <c r="Q43" s="217" t="s">
        <v>4</v>
      </c>
      <c r="R43" s="217" t="s">
        <v>4</v>
      </c>
      <c r="S43" s="217" t="s">
        <v>176</v>
      </c>
      <c r="T43" s="217" t="s">
        <v>4</v>
      </c>
      <c r="U43" s="217" t="s">
        <v>4</v>
      </c>
      <c r="V43" s="217" t="s">
        <v>4</v>
      </c>
      <c r="W43" s="217" t="s">
        <v>4</v>
      </c>
      <c r="X43" s="220" t="s">
        <v>4</v>
      </c>
      <c r="Y43" s="252" t="s">
        <v>176</v>
      </c>
      <c r="Z43" s="220" t="s">
        <v>4</v>
      </c>
      <c r="AA43" s="217" t="s">
        <v>4</v>
      </c>
      <c r="AB43" s="156" t="s">
        <v>176</v>
      </c>
      <c r="AC43" s="154" t="s">
        <v>176</v>
      </c>
      <c r="AD43" s="218" t="s">
        <v>176</v>
      </c>
    </row>
    <row r="44" spans="1:30" s="103" customFormat="1" ht="16.5" customHeight="1" thickBot="1" x14ac:dyDescent="0.2">
      <c r="A44" s="249" t="s">
        <v>102</v>
      </c>
      <c r="B44" s="174"/>
      <c r="C44" s="17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5"/>
      <c r="P44" s="323"/>
      <c r="Q44" s="324"/>
      <c r="R44" s="324"/>
      <c r="S44" s="324"/>
      <c r="T44" s="324"/>
      <c r="U44" s="324"/>
      <c r="V44" s="324"/>
      <c r="W44" s="324"/>
      <c r="X44" s="377"/>
      <c r="Y44" s="377"/>
      <c r="Z44" s="377"/>
      <c r="AA44" s="325"/>
      <c r="AB44" s="177"/>
      <c r="AC44" s="175"/>
      <c r="AD44" s="176"/>
    </row>
    <row r="45" spans="1:30" s="103" customFormat="1" ht="16.5" customHeight="1" x14ac:dyDescent="0.15">
      <c r="A45" s="1446" t="s">
        <v>83</v>
      </c>
      <c r="B45" s="179" t="s">
        <v>72</v>
      </c>
      <c r="C45" s="180" t="s">
        <v>73</v>
      </c>
      <c r="D45" s="1094">
        <v>3</v>
      </c>
      <c r="E45" s="1094">
        <v>3</v>
      </c>
      <c r="F45" s="1094">
        <v>3</v>
      </c>
      <c r="G45" s="1094">
        <v>3</v>
      </c>
      <c r="H45" s="1094">
        <v>3</v>
      </c>
      <c r="I45" s="1094">
        <v>3</v>
      </c>
      <c r="J45" s="1094">
        <v>3</v>
      </c>
      <c r="K45" s="1094">
        <v>2</v>
      </c>
      <c r="L45" s="1094">
        <v>2.5</v>
      </c>
      <c r="M45" s="1094">
        <v>3</v>
      </c>
      <c r="N45" s="1094">
        <v>3</v>
      </c>
      <c r="O45" s="1096">
        <v>2.5</v>
      </c>
      <c r="P45" s="1093">
        <v>2.5</v>
      </c>
      <c r="Q45" s="1094">
        <v>3</v>
      </c>
      <c r="R45" s="1094">
        <v>2.5</v>
      </c>
      <c r="S45" s="1094">
        <v>2.5</v>
      </c>
      <c r="T45" s="1094">
        <v>2.5</v>
      </c>
      <c r="U45" s="1094">
        <v>2.5</v>
      </c>
      <c r="V45" s="1094">
        <v>2.5</v>
      </c>
      <c r="W45" s="1094">
        <v>2.5</v>
      </c>
      <c r="X45" s="1095">
        <v>2.5</v>
      </c>
      <c r="Y45" s="1095">
        <v>2</v>
      </c>
      <c r="Z45" s="1095">
        <v>2.5</v>
      </c>
      <c r="AA45" s="1112">
        <v>2</v>
      </c>
      <c r="AB45" s="1115">
        <v>2.5</v>
      </c>
      <c r="AC45" s="1120">
        <v>3</v>
      </c>
      <c r="AD45" s="1117">
        <v>2</v>
      </c>
    </row>
    <row r="46" spans="1:30" s="103" customFormat="1" ht="16.5" customHeight="1" x14ac:dyDescent="0.15">
      <c r="A46" s="1498"/>
      <c r="B46" s="181" t="s">
        <v>0</v>
      </c>
      <c r="C46" s="182" t="s">
        <v>4</v>
      </c>
      <c r="D46" s="183">
        <v>7.3</v>
      </c>
      <c r="E46" s="183">
        <v>7.2</v>
      </c>
      <c r="F46" s="183">
        <v>7.2</v>
      </c>
      <c r="G46" s="183">
        <v>7.2</v>
      </c>
      <c r="H46" s="183">
        <v>7.2</v>
      </c>
      <c r="I46" s="183">
        <v>7.2</v>
      </c>
      <c r="J46" s="183">
        <v>7.2</v>
      </c>
      <c r="K46" s="183">
        <v>7.1</v>
      </c>
      <c r="L46" s="183">
        <v>7.2</v>
      </c>
      <c r="M46" s="183">
        <v>7.2</v>
      </c>
      <c r="N46" s="183">
        <v>7.2</v>
      </c>
      <c r="O46" s="184">
        <v>7.2</v>
      </c>
      <c r="P46" s="185">
        <v>7.2</v>
      </c>
      <c r="Q46" s="183">
        <v>7.3</v>
      </c>
      <c r="R46" s="183">
        <v>7.3</v>
      </c>
      <c r="S46" s="183">
        <v>7.4</v>
      </c>
      <c r="T46" s="183">
        <v>7.4</v>
      </c>
      <c r="U46" s="183">
        <v>7.3</v>
      </c>
      <c r="V46" s="183">
        <v>7.3</v>
      </c>
      <c r="W46" s="183">
        <v>7.4</v>
      </c>
      <c r="X46" s="186">
        <v>7.3</v>
      </c>
      <c r="Y46" s="186">
        <v>7.4</v>
      </c>
      <c r="Z46" s="186">
        <v>7.4</v>
      </c>
      <c r="AA46" s="183">
        <v>7.3</v>
      </c>
      <c r="AB46" s="927" t="s">
        <v>136</v>
      </c>
      <c r="AC46" s="187">
        <v>7.4</v>
      </c>
      <c r="AD46" s="184">
        <v>7.1</v>
      </c>
    </row>
    <row r="47" spans="1:30" s="103" customFormat="1" ht="16.5" customHeight="1" x14ac:dyDescent="0.15">
      <c r="A47" s="1498"/>
      <c r="B47" s="188" t="s">
        <v>1</v>
      </c>
      <c r="C47" s="182" t="s">
        <v>10</v>
      </c>
      <c r="D47" s="189">
        <v>170</v>
      </c>
      <c r="E47" s="189">
        <v>150</v>
      </c>
      <c r="F47" s="189">
        <v>150</v>
      </c>
      <c r="G47" s="189">
        <v>180</v>
      </c>
      <c r="H47" s="189">
        <v>140</v>
      </c>
      <c r="I47" s="189">
        <v>130</v>
      </c>
      <c r="J47" s="189">
        <v>150</v>
      </c>
      <c r="K47" s="189">
        <v>260</v>
      </c>
      <c r="L47" s="189">
        <v>170</v>
      </c>
      <c r="M47" s="189">
        <v>150</v>
      </c>
      <c r="N47" s="189">
        <v>170</v>
      </c>
      <c r="O47" s="135">
        <v>170</v>
      </c>
      <c r="P47" s="114">
        <v>180</v>
      </c>
      <c r="Q47" s="189">
        <v>150</v>
      </c>
      <c r="R47" s="189">
        <v>160</v>
      </c>
      <c r="S47" s="189">
        <v>170</v>
      </c>
      <c r="T47" s="189">
        <v>230</v>
      </c>
      <c r="U47" s="189">
        <v>240</v>
      </c>
      <c r="V47" s="189">
        <v>220</v>
      </c>
      <c r="W47" s="189">
        <v>190</v>
      </c>
      <c r="X47" s="190">
        <v>190</v>
      </c>
      <c r="Y47" s="190">
        <v>200</v>
      </c>
      <c r="Z47" s="190">
        <v>200</v>
      </c>
      <c r="AA47" s="189">
        <v>310</v>
      </c>
      <c r="AB47" s="114">
        <v>180</v>
      </c>
      <c r="AC47" s="110">
        <v>310</v>
      </c>
      <c r="AD47" s="135">
        <v>130</v>
      </c>
    </row>
    <row r="48" spans="1:30" s="103" customFormat="1" ht="16.5" customHeight="1" x14ac:dyDescent="0.15">
      <c r="A48" s="1498"/>
      <c r="B48" s="192" t="s">
        <v>2</v>
      </c>
      <c r="C48" s="182" t="s">
        <v>10</v>
      </c>
      <c r="D48" s="189">
        <v>200</v>
      </c>
      <c r="E48" s="189">
        <v>160</v>
      </c>
      <c r="F48" s="189">
        <v>200</v>
      </c>
      <c r="G48" s="189">
        <v>190</v>
      </c>
      <c r="H48" s="189">
        <v>150</v>
      </c>
      <c r="I48" s="189">
        <v>170</v>
      </c>
      <c r="J48" s="189">
        <v>210</v>
      </c>
      <c r="K48" s="189">
        <v>260</v>
      </c>
      <c r="L48" s="189">
        <v>180</v>
      </c>
      <c r="M48" s="189">
        <v>150</v>
      </c>
      <c r="N48" s="189">
        <v>170</v>
      </c>
      <c r="O48" s="191">
        <v>180</v>
      </c>
      <c r="P48" s="114">
        <v>190</v>
      </c>
      <c r="Q48" s="189">
        <v>150</v>
      </c>
      <c r="R48" s="189">
        <v>200</v>
      </c>
      <c r="S48" s="189">
        <v>210</v>
      </c>
      <c r="T48" s="189">
        <v>190</v>
      </c>
      <c r="U48" s="189">
        <v>210</v>
      </c>
      <c r="V48" s="189">
        <v>260</v>
      </c>
      <c r="W48" s="189">
        <v>210</v>
      </c>
      <c r="X48" s="190">
        <v>190</v>
      </c>
      <c r="Y48" s="190">
        <v>220</v>
      </c>
      <c r="Z48" s="190">
        <v>180</v>
      </c>
      <c r="AA48" s="189">
        <v>240</v>
      </c>
      <c r="AB48" s="114">
        <v>190</v>
      </c>
      <c r="AC48" s="110">
        <v>260</v>
      </c>
      <c r="AD48" s="135">
        <v>150</v>
      </c>
    </row>
    <row r="49" spans="1:30" s="103" customFormat="1" ht="16.5" customHeight="1" x14ac:dyDescent="0.15">
      <c r="A49" s="1498"/>
      <c r="B49" s="192" t="s">
        <v>3</v>
      </c>
      <c r="C49" s="182" t="s">
        <v>10</v>
      </c>
      <c r="D49" s="189">
        <v>110</v>
      </c>
      <c r="E49" s="189">
        <v>95</v>
      </c>
      <c r="F49" s="189">
        <v>110</v>
      </c>
      <c r="G49" s="189">
        <v>130</v>
      </c>
      <c r="H49" s="189">
        <v>100</v>
      </c>
      <c r="I49" s="189">
        <v>110</v>
      </c>
      <c r="J49" s="189">
        <v>110</v>
      </c>
      <c r="K49" s="189">
        <v>130</v>
      </c>
      <c r="L49" s="189">
        <v>98</v>
      </c>
      <c r="M49" s="189">
        <v>91</v>
      </c>
      <c r="N49" s="189">
        <v>100</v>
      </c>
      <c r="O49" s="191">
        <v>100</v>
      </c>
      <c r="P49" s="114">
        <v>97</v>
      </c>
      <c r="Q49" s="189">
        <v>100</v>
      </c>
      <c r="R49" s="189">
        <v>130</v>
      </c>
      <c r="S49" s="189">
        <v>110</v>
      </c>
      <c r="T49" s="189">
        <v>130</v>
      </c>
      <c r="U49" s="189">
        <v>120</v>
      </c>
      <c r="V49" s="189">
        <v>140</v>
      </c>
      <c r="W49" s="189">
        <v>110</v>
      </c>
      <c r="X49" s="190">
        <v>120</v>
      </c>
      <c r="Y49" s="190">
        <v>130</v>
      </c>
      <c r="Z49" s="190">
        <v>100</v>
      </c>
      <c r="AA49" s="189">
        <v>130</v>
      </c>
      <c r="AB49" s="114">
        <v>110</v>
      </c>
      <c r="AC49" s="110">
        <v>140</v>
      </c>
      <c r="AD49" s="135">
        <v>91</v>
      </c>
    </row>
    <row r="50" spans="1:30" s="103" customFormat="1" ht="16.5" customHeight="1" x14ac:dyDescent="0.15">
      <c r="A50" s="1498"/>
      <c r="B50" s="193" t="s">
        <v>76</v>
      </c>
      <c r="C50" s="194" t="s">
        <v>10</v>
      </c>
      <c r="D50" s="936">
        <v>37</v>
      </c>
      <c r="E50" s="936">
        <v>41</v>
      </c>
      <c r="F50" s="936">
        <v>35</v>
      </c>
      <c r="G50" s="936">
        <v>34</v>
      </c>
      <c r="H50" s="936">
        <v>32</v>
      </c>
      <c r="I50" s="936">
        <v>38</v>
      </c>
      <c r="J50" s="936">
        <v>37</v>
      </c>
      <c r="K50" s="936">
        <v>45</v>
      </c>
      <c r="L50" s="936">
        <v>35</v>
      </c>
      <c r="M50" s="936">
        <v>28</v>
      </c>
      <c r="N50" s="936">
        <v>33</v>
      </c>
      <c r="O50" s="938">
        <v>37</v>
      </c>
      <c r="P50" s="939">
        <v>43</v>
      </c>
      <c r="Q50" s="936">
        <v>32</v>
      </c>
      <c r="R50" s="936">
        <v>38</v>
      </c>
      <c r="S50" s="936">
        <v>36</v>
      </c>
      <c r="T50" s="936">
        <v>35</v>
      </c>
      <c r="U50" s="936">
        <v>39</v>
      </c>
      <c r="V50" s="936">
        <v>39</v>
      </c>
      <c r="W50" s="936">
        <v>44</v>
      </c>
      <c r="X50" s="940">
        <v>43</v>
      </c>
      <c r="Y50" s="940">
        <v>43</v>
      </c>
      <c r="Z50" s="940">
        <v>40</v>
      </c>
      <c r="AA50" s="936">
        <v>41</v>
      </c>
      <c r="AB50" s="941">
        <v>38</v>
      </c>
      <c r="AC50" s="942">
        <v>45</v>
      </c>
      <c r="AD50" s="943">
        <v>28</v>
      </c>
    </row>
    <row r="51" spans="1:30" s="103" customFormat="1" ht="16.5" customHeight="1" x14ac:dyDescent="0.15">
      <c r="A51" s="1498"/>
      <c r="B51" s="202" t="s">
        <v>77</v>
      </c>
      <c r="C51" s="203" t="s">
        <v>10</v>
      </c>
      <c r="D51" s="973">
        <v>25</v>
      </c>
      <c r="E51" s="973">
        <v>27</v>
      </c>
      <c r="F51" s="973">
        <v>21</v>
      </c>
      <c r="G51" s="973">
        <v>22</v>
      </c>
      <c r="H51" s="973">
        <v>21</v>
      </c>
      <c r="I51" s="973">
        <v>25</v>
      </c>
      <c r="J51" s="973">
        <v>21</v>
      </c>
      <c r="K51" s="973">
        <v>25</v>
      </c>
      <c r="L51" s="973">
        <v>23</v>
      </c>
      <c r="M51" s="973">
        <v>18</v>
      </c>
      <c r="N51" s="973">
        <v>21</v>
      </c>
      <c r="O51" s="975">
        <v>23</v>
      </c>
      <c r="P51" s="976">
        <v>29</v>
      </c>
      <c r="Q51" s="973">
        <v>22</v>
      </c>
      <c r="R51" s="973">
        <v>24</v>
      </c>
      <c r="S51" s="973">
        <v>27</v>
      </c>
      <c r="T51" s="973">
        <v>24</v>
      </c>
      <c r="U51" s="973">
        <v>25</v>
      </c>
      <c r="V51" s="973">
        <v>28</v>
      </c>
      <c r="W51" s="973">
        <v>27</v>
      </c>
      <c r="X51" s="977">
        <v>28</v>
      </c>
      <c r="Y51" s="977">
        <v>27</v>
      </c>
      <c r="Z51" s="977">
        <v>25</v>
      </c>
      <c r="AA51" s="973">
        <v>29</v>
      </c>
      <c r="AB51" s="1205">
        <v>24</v>
      </c>
      <c r="AC51" s="980">
        <v>29</v>
      </c>
      <c r="AD51" s="981">
        <v>18</v>
      </c>
    </row>
    <row r="52" spans="1:30" s="103" customFormat="1" ht="16.5" customHeight="1" x14ac:dyDescent="0.15">
      <c r="A52" s="1498"/>
      <c r="B52" s="192" t="s">
        <v>78</v>
      </c>
      <c r="C52" s="182" t="s">
        <v>10</v>
      </c>
      <c r="D52" s="928">
        <v>13</v>
      </c>
      <c r="E52" s="929">
        <v>14</v>
      </c>
      <c r="F52" s="929">
        <v>14</v>
      </c>
      <c r="G52" s="929">
        <v>12</v>
      </c>
      <c r="H52" s="929">
        <v>11</v>
      </c>
      <c r="I52" s="929">
        <v>13</v>
      </c>
      <c r="J52" s="929">
        <v>16</v>
      </c>
      <c r="K52" s="929">
        <v>20</v>
      </c>
      <c r="L52" s="929">
        <v>12</v>
      </c>
      <c r="M52" s="929">
        <v>9.9</v>
      </c>
      <c r="N52" s="929">
        <v>11</v>
      </c>
      <c r="O52" s="931">
        <v>14</v>
      </c>
      <c r="P52" s="928">
        <v>15</v>
      </c>
      <c r="Q52" s="929">
        <v>11</v>
      </c>
      <c r="R52" s="929">
        <v>14</v>
      </c>
      <c r="S52" s="929">
        <v>9.4</v>
      </c>
      <c r="T52" s="929">
        <v>11</v>
      </c>
      <c r="U52" s="929">
        <v>15</v>
      </c>
      <c r="V52" s="929">
        <v>11</v>
      </c>
      <c r="W52" s="929">
        <v>17</v>
      </c>
      <c r="X52" s="932">
        <v>16</v>
      </c>
      <c r="Y52" s="932">
        <v>16</v>
      </c>
      <c r="Z52" s="932">
        <v>14</v>
      </c>
      <c r="AA52" s="929">
        <v>12</v>
      </c>
      <c r="AB52" s="933">
        <v>13</v>
      </c>
      <c r="AC52" s="934">
        <v>20</v>
      </c>
      <c r="AD52" s="935">
        <v>9.4</v>
      </c>
    </row>
    <row r="53" spans="1:30" s="103" customFormat="1" ht="16.5" customHeight="1" thickBot="1" x14ac:dyDescent="0.2">
      <c r="A53" s="1499"/>
      <c r="B53" s="303" t="s">
        <v>81</v>
      </c>
      <c r="C53" s="341" t="s">
        <v>10</v>
      </c>
      <c r="D53" s="1088">
        <v>4.0999999999999996</v>
      </c>
      <c r="E53" s="1088">
        <v>4.3</v>
      </c>
      <c r="F53" s="1088">
        <v>4</v>
      </c>
      <c r="G53" s="1088">
        <v>3.8</v>
      </c>
      <c r="H53" s="1090">
        <v>3.6</v>
      </c>
      <c r="I53" s="1090">
        <v>4.5</v>
      </c>
      <c r="J53" s="1090">
        <v>4.4000000000000004</v>
      </c>
      <c r="K53" s="1090">
        <v>5.3</v>
      </c>
      <c r="L53" s="1090">
        <v>3.6</v>
      </c>
      <c r="M53" s="1090">
        <v>2.8</v>
      </c>
      <c r="N53" s="1090">
        <v>3.7</v>
      </c>
      <c r="O53" s="1091">
        <v>4.4000000000000004</v>
      </c>
      <c r="P53" s="1087">
        <v>4.8</v>
      </c>
      <c r="Q53" s="1088">
        <v>2.9</v>
      </c>
      <c r="R53" s="1088">
        <v>3.8</v>
      </c>
      <c r="S53" s="1088">
        <v>3.8</v>
      </c>
      <c r="T53" s="1088">
        <v>4.5</v>
      </c>
      <c r="U53" s="1088">
        <v>3.8</v>
      </c>
      <c r="V53" s="1090">
        <v>3.6</v>
      </c>
      <c r="W53" s="1088">
        <v>4.0999999999999996</v>
      </c>
      <c r="X53" s="1015">
        <v>4.7</v>
      </c>
      <c r="Y53" s="1015">
        <v>4.4000000000000004</v>
      </c>
      <c r="Z53" s="1089">
        <v>4.3</v>
      </c>
      <c r="AA53" s="1088">
        <v>5.3</v>
      </c>
      <c r="AB53" s="1206">
        <v>4.0999999999999996</v>
      </c>
      <c r="AC53" s="1139">
        <v>5.3</v>
      </c>
      <c r="AD53" s="1119">
        <v>2.8</v>
      </c>
    </row>
    <row r="54" spans="1:30" s="103" customFormat="1" ht="16.5" customHeight="1" x14ac:dyDescent="0.15">
      <c r="A54" s="1446" t="s">
        <v>84</v>
      </c>
      <c r="B54" s="222" t="s">
        <v>72</v>
      </c>
      <c r="C54" s="180" t="s">
        <v>73</v>
      </c>
      <c r="D54" s="1114">
        <v>5</v>
      </c>
      <c r="E54" s="1207">
        <v>5</v>
      </c>
      <c r="F54" s="1208">
        <v>4.5</v>
      </c>
      <c r="G54" s="1207">
        <v>6</v>
      </c>
      <c r="H54" s="1207">
        <v>5</v>
      </c>
      <c r="I54" s="1207">
        <v>5</v>
      </c>
      <c r="J54" s="1207">
        <v>5</v>
      </c>
      <c r="K54" s="1207">
        <v>5</v>
      </c>
      <c r="L54" s="1207">
        <v>4.5</v>
      </c>
      <c r="M54" s="1207">
        <v>5</v>
      </c>
      <c r="N54" s="1208">
        <v>5</v>
      </c>
      <c r="O54" s="1096">
        <v>4.5</v>
      </c>
      <c r="P54" s="1093">
        <v>4.5</v>
      </c>
      <c r="Q54" s="1208">
        <v>4</v>
      </c>
      <c r="R54" s="1209">
        <v>3.5</v>
      </c>
      <c r="S54" s="1208">
        <v>3.5</v>
      </c>
      <c r="T54" s="1208">
        <v>4</v>
      </c>
      <c r="U54" s="1208">
        <v>4</v>
      </c>
      <c r="V54" s="1208">
        <v>4</v>
      </c>
      <c r="W54" s="1207">
        <v>4</v>
      </c>
      <c r="X54" s="1210">
        <v>4</v>
      </c>
      <c r="Y54" s="1210">
        <v>3.5</v>
      </c>
      <c r="Z54" s="1210">
        <v>3.5</v>
      </c>
      <c r="AA54" s="1211">
        <v>3.5</v>
      </c>
      <c r="AB54" s="1093">
        <v>4.5</v>
      </c>
      <c r="AC54" s="1120">
        <v>6</v>
      </c>
      <c r="AD54" s="1137">
        <v>3.5</v>
      </c>
    </row>
    <row r="55" spans="1:30" s="103" customFormat="1" ht="16.5" customHeight="1" x14ac:dyDescent="0.15">
      <c r="A55" s="1498"/>
      <c r="B55" s="192" t="s">
        <v>0</v>
      </c>
      <c r="C55" s="182" t="s">
        <v>4</v>
      </c>
      <c r="D55" s="185">
        <v>7.3</v>
      </c>
      <c r="E55" s="187">
        <v>7.1</v>
      </c>
      <c r="F55" s="187">
        <v>7.3</v>
      </c>
      <c r="G55" s="187">
        <v>7.2</v>
      </c>
      <c r="H55" s="187">
        <v>7.2</v>
      </c>
      <c r="I55" s="187">
        <v>7.2</v>
      </c>
      <c r="J55" s="187">
        <v>7.2</v>
      </c>
      <c r="K55" s="187">
        <v>7.2</v>
      </c>
      <c r="L55" s="187">
        <v>7.2</v>
      </c>
      <c r="M55" s="187">
        <v>7.3</v>
      </c>
      <c r="N55" s="187">
        <v>7.2</v>
      </c>
      <c r="O55" s="184">
        <v>7.2</v>
      </c>
      <c r="P55" s="185">
        <v>7.2</v>
      </c>
      <c r="Q55" s="187">
        <v>7.3</v>
      </c>
      <c r="R55" s="538">
        <v>7.2</v>
      </c>
      <c r="S55" s="187">
        <v>7.4</v>
      </c>
      <c r="T55" s="187">
        <v>7.3</v>
      </c>
      <c r="U55" s="187">
        <v>7.3</v>
      </c>
      <c r="V55" s="187">
        <v>7.3</v>
      </c>
      <c r="W55" s="187">
        <v>7.4</v>
      </c>
      <c r="X55" s="257">
        <v>7.3</v>
      </c>
      <c r="Y55" s="257">
        <v>7.3</v>
      </c>
      <c r="Z55" s="257">
        <v>7.4</v>
      </c>
      <c r="AA55" s="258">
        <v>7.3</v>
      </c>
      <c r="AB55" s="927" t="s">
        <v>136</v>
      </c>
      <c r="AC55" s="187">
        <v>7.4</v>
      </c>
      <c r="AD55" s="184">
        <v>7.1</v>
      </c>
    </row>
    <row r="56" spans="1:30" s="103" customFormat="1" ht="16.5" customHeight="1" x14ac:dyDescent="0.15">
      <c r="A56" s="1498"/>
      <c r="B56" s="308" t="s">
        <v>1</v>
      </c>
      <c r="C56" s="182" t="s">
        <v>10</v>
      </c>
      <c r="D56" s="114">
        <v>62</v>
      </c>
      <c r="E56" s="309">
        <v>78</v>
      </c>
      <c r="F56" s="309">
        <v>65</v>
      </c>
      <c r="G56" s="110">
        <v>71</v>
      </c>
      <c r="H56" s="110">
        <v>69</v>
      </c>
      <c r="I56" s="110">
        <v>81</v>
      </c>
      <c r="J56" s="110">
        <v>83</v>
      </c>
      <c r="K56" s="110">
        <v>79</v>
      </c>
      <c r="L56" s="110">
        <v>110</v>
      </c>
      <c r="M56" s="110">
        <v>72</v>
      </c>
      <c r="N56" s="110">
        <v>76</v>
      </c>
      <c r="O56" s="135">
        <v>98</v>
      </c>
      <c r="P56" s="114">
        <v>92</v>
      </c>
      <c r="Q56" s="110">
        <v>87</v>
      </c>
      <c r="R56" s="539">
        <v>92</v>
      </c>
      <c r="S56" s="110">
        <v>88</v>
      </c>
      <c r="T56" s="110">
        <v>93</v>
      </c>
      <c r="U56" s="110">
        <v>110</v>
      </c>
      <c r="V56" s="110">
        <v>98</v>
      </c>
      <c r="W56" s="110">
        <v>81</v>
      </c>
      <c r="X56" s="259">
        <v>110</v>
      </c>
      <c r="Y56" s="259">
        <v>100</v>
      </c>
      <c r="Z56" s="259">
        <v>92</v>
      </c>
      <c r="AA56" s="260">
        <v>94</v>
      </c>
      <c r="AB56" s="114">
        <v>87</v>
      </c>
      <c r="AC56" s="110">
        <v>110</v>
      </c>
      <c r="AD56" s="135">
        <v>62</v>
      </c>
    </row>
    <row r="57" spans="1:30" s="103" customFormat="1" ht="16.5" customHeight="1" x14ac:dyDescent="0.15">
      <c r="A57" s="1498"/>
      <c r="B57" s="308" t="s">
        <v>85</v>
      </c>
      <c r="C57" s="182" t="s">
        <v>10</v>
      </c>
      <c r="D57" s="114" t="s">
        <v>4</v>
      </c>
      <c r="E57" s="110">
        <v>51</v>
      </c>
      <c r="F57" s="110" t="s">
        <v>4</v>
      </c>
      <c r="G57" s="110">
        <v>55</v>
      </c>
      <c r="H57" s="110" t="s">
        <v>4</v>
      </c>
      <c r="I57" s="110">
        <v>51</v>
      </c>
      <c r="J57" s="110" t="s">
        <v>4</v>
      </c>
      <c r="K57" s="110">
        <v>55</v>
      </c>
      <c r="L57" s="110" t="s">
        <v>4</v>
      </c>
      <c r="M57" s="110">
        <v>47</v>
      </c>
      <c r="N57" s="110" t="s">
        <v>4</v>
      </c>
      <c r="O57" s="135">
        <v>62</v>
      </c>
      <c r="P57" s="114" t="s">
        <v>4</v>
      </c>
      <c r="Q57" s="110">
        <v>57</v>
      </c>
      <c r="R57" s="539" t="s">
        <v>4</v>
      </c>
      <c r="S57" s="110">
        <v>51</v>
      </c>
      <c r="T57" s="110" t="s">
        <v>4</v>
      </c>
      <c r="U57" s="110">
        <v>63</v>
      </c>
      <c r="V57" s="110" t="s">
        <v>4</v>
      </c>
      <c r="W57" s="110">
        <v>55</v>
      </c>
      <c r="X57" s="259" t="s">
        <v>4</v>
      </c>
      <c r="Y57" s="259">
        <v>57</v>
      </c>
      <c r="Z57" s="259" t="s">
        <v>4</v>
      </c>
      <c r="AA57" s="260">
        <v>59</v>
      </c>
      <c r="AB57" s="114">
        <v>55</v>
      </c>
      <c r="AC57" s="110">
        <v>63</v>
      </c>
      <c r="AD57" s="135">
        <v>47</v>
      </c>
    </row>
    <row r="58" spans="1:30" s="103" customFormat="1" ht="16.5" customHeight="1" x14ac:dyDescent="0.15">
      <c r="A58" s="1498"/>
      <c r="B58" s="192" t="s">
        <v>2</v>
      </c>
      <c r="C58" s="182" t="s">
        <v>10</v>
      </c>
      <c r="D58" s="114">
        <v>54</v>
      </c>
      <c r="E58" s="110">
        <v>47</v>
      </c>
      <c r="F58" s="110">
        <v>60</v>
      </c>
      <c r="G58" s="110">
        <v>50</v>
      </c>
      <c r="H58" s="110">
        <v>50</v>
      </c>
      <c r="I58" s="110">
        <v>45</v>
      </c>
      <c r="J58" s="110">
        <v>52</v>
      </c>
      <c r="K58" s="110">
        <v>47</v>
      </c>
      <c r="L58" s="110">
        <v>60</v>
      </c>
      <c r="M58" s="110">
        <v>39</v>
      </c>
      <c r="N58" s="110">
        <v>46</v>
      </c>
      <c r="O58" s="135">
        <v>50</v>
      </c>
      <c r="P58" s="114">
        <v>47</v>
      </c>
      <c r="Q58" s="110">
        <v>54</v>
      </c>
      <c r="R58" s="539">
        <v>64</v>
      </c>
      <c r="S58" s="110">
        <v>58</v>
      </c>
      <c r="T58" s="110">
        <v>52</v>
      </c>
      <c r="U58" s="110">
        <v>58</v>
      </c>
      <c r="V58" s="110">
        <v>59</v>
      </c>
      <c r="W58" s="110">
        <v>59</v>
      </c>
      <c r="X58" s="259">
        <v>54</v>
      </c>
      <c r="Y58" s="259">
        <v>61</v>
      </c>
      <c r="Z58" s="259">
        <v>62</v>
      </c>
      <c r="AA58" s="260">
        <v>62</v>
      </c>
      <c r="AB58" s="114">
        <v>54</v>
      </c>
      <c r="AC58" s="110">
        <v>64</v>
      </c>
      <c r="AD58" s="135">
        <v>39</v>
      </c>
    </row>
    <row r="59" spans="1:30" s="103" customFormat="1" ht="16.5" customHeight="1" x14ac:dyDescent="0.15">
      <c r="A59" s="1498"/>
      <c r="B59" s="192" t="s">
        <v>3</v>
      </c>
      <c r="C59" s="182" t="s">
        <v>10</v>
      </c>
      <c r="D59" s="928">
        <v>54</v>
      </c>
      <c r="E59" s="934">
        <v>57</v>
      </c>
      <c r="F59" s="934">
        <v>62</v>
      </c>
      <c r="G59" s="934">
        <v>63</v>
      </c>
      <c r="H59" s="934">
        <v>59</v>
      </c>
      <c r="I59" s="934">
        <v>63</v>
      </c>
      <c r="J59" s="934">
        <v>62</v>
      </c>
      <c r="K59" s="934">
        <v>71</v>
      </c>
      <c r="L59" s="934">
        <v>66</v>
      </c>
      <c r="M59" s="934">
        <v>58</v>
      </c>
      <c r="N59" s="934">
        <v>62</v>
      </c>
      <c r="O59" s="935">
        <v>70</v>
      </c>
      <c r="P59" s="928">
        <v>68</v>
      </c>
      <c r="Q59" s="934">
        <v>76</v>
      </c>
      <c r="R59" s="1212">
        <v>78</v>
      </c>
      <c r="S59" s="934">
        <v>72</v>
      </c>
      <c r="T59" s="934">
        <v>70</v>
      </c>
      <c r="U59" s="934">
        <v>74</v>
      </c>
      <c r="V59" s="934">
        <v>76</v>
      </c>
      <c r="W59" s="934">
        <v>68</v>
      </c>
      <c r="X59" s="1013">
        <v>73</v>
      </c>
      <c r="Y59" s="1013">
        <v>78</v>
      </c>
      <c r="Z59" s="1013">
        <v>70</v>
      </c>
      <c r="AA59" s="1121">
        <v>72</v>
      </c>
      <c r="AB59" s="928">
        <v>68</v>
      </c>
      <c r="AC59" s="934">
        <v>78</v>
      </c>
      <c r="AD59" s="935">
        <v>54</v>
      </c>
    </row>
    <row r="60" spans="1:30" s="103" customFormat="1" ht="16.5" customHeight="1" x14ac:dyDescent="0.15">
      <c r="A60" s="1498"/>
      <c r="B60" s="193" t="s">
        <v>76</v>
      </c>
      <c r="C60" s="194" t="s">
        <v>10</v>
      </c>
      <c r="D60" s="939">
        <v>31</v>
      </c>
      <c r="E60" s="942">
        <v>28</v>
      </c>
      <c r="F60" s="942">
        <v>32</v>
      </c>
      <c r="G60" s="942">
        <v>31</v>
      </c>
      <c r="H60" s="942">
        <v>30</v>
      </c>
      <c r="I60" s="942">
        <v>30</v>
      </c>
      <c r="J60" s="942">
        <v>29</v>
      </c>
      <c r="K60" s="942">
        <v>32</v>
      </c>
      <c r="L60" s="942">
        <v>30</v>
      </c>
      <c r="M60" s="942">
        <v>25</v>
      </c>
      <c r="N60" s="942">
        <v>29</v>
      </c>
      <c r="O60" s="943">
        <v>32</v>
      </c>
      <c r="P60" s="939">
        <v>33</v>
      </c>
      <c r="Q60" s="942">
        <v>31</v>
      </c>
      <c r="R60" s="1213">
        <v>33</v>
      </c>
      <c r="S60" s="942">
        <v>34</v>
      </c>
      <c r="T60" s="942">
        <v>29</v>
      </c>
      <c r="U60" s="942">
        <v>30</v>
      </c>
      <c r="V60" s="942">
        <v>35</v>
      </c>
      <c r="W60" s="942">
        <v>31</v>
      </c>
      <c r="X60" s="1029">
        <v>32</v>
      </c>
      <c r="Y60" s="1029">
        <v>35</v>
      </c>
      <c r="Z60" s="1029">
        <v>34</v>
      </c>
      <c r="AA60" s="1122">
        <v>34</v>
      </c>
      <c r="AB60" s="941">
        <v>31</v>
      </c>
      <c r="AC60" s="942">
        <v>35</v>
      </c>
      <c r="AD60" s="943">
        <v>25</v>
      </c>
    </row>
    <row r="61" spans="1:30" s="103" customFormat="1" ht="16.5" customHeight="1" x14ac:dyDescent="0.15">
      <c r="A61" s="1498"/>
      <c r="B61" s="202" t="s">
        <v>77</v>
      </c>
      <c r="C61" s="203" t="s">
        <v>10</v>
      </c>
      <c r="D61" s="976">
        <v>22</v>
      </c>
      <c r="E61" s="980">
        <v>21</v>
      </c>
      <c r="F61" s="980">
        <v>22</v>
      </c>
      <c r="G61" s="980">
        <v>23</v>
      </c>
      <c r="H61" s="980">
        <v>21</v>
      </c>
      <c r="I61" s="980">
        <v>22</v>
      </c>
      <c r="J61" s="980">
        <v>21</v>
      </c>
      <c r="K61" s="980">
        <v>24</v>
      </c>
      <c r="L61" s="980">
        <v>23</v>
      </c>
      <c r="M61" s="980">
        <v>19</v>
      </c>
      <c r="N61" s="980">
        <v>21</v>
      </c>
      <c r="O61" s="981">
        <v>23</v>
      </c>
      <c r="P61" s="976">
        <v>24</v>
      </c>
      <c r="Q61" s="980">
        <v>22</v>
      </c>
      <c r="R61" s="1214">
        <v>24</v>
      </c>
      <c r="S61" s="980">
        <v>26</v>
      </c>
      <c r="T61" s="980">
        <v>21</v>
      </c>
      <c r="U61" s="980">
        <v>23</v>
      </c>
      <c r="V61" s="980">
        <v>27</v>
      </c>
      <c r="W61" s="980">
        <v>23</v>
      </c>
      <c r="X61" s="1057">
        <v>23</v>
      </c>
      <c r="Y61" s="1057">
        <v>24</v>
      </c>
      <c r="Z61" s="1057">
        <v>23</v>
      </c>
      <c r="AA61" s="1123">
        <v>26</v>
      </c>
      <c r="AB61" s="1205">
        <v>23</v>
      </c>
      <c r="AC61" s="980">
        <v>27</v>
      </c>
      <c r="AD61" s="981">
        <v>19</v>
      </c>
    </row>
    <row r="62" spans="1:30" s="103" customFormat="1" ht="16.5" customHeight="1" x14ac:dyDescent="0.15">
      <c r="A62" s="1498"/>
      <c r="B62" s="192" t="s">
        <v>78</v>
      </c>
      <c r="C62" s="182" t="s">
        <v>10</v>
      </c>
      <c r="D62" s="928">
        <v>8.6999999999999993</v>
      </c>
      <c r="E62" s="934">
        <v>7.3</v>
      </c>
      <c r="F62" s="934">
        <v>9.8000000000000007</v>
      </c>
      <c r="G62" s="934">
        <v>7.7</v>
      </c>
      <c r="H62" s="934">
        <v>8.6999999999999993</v>
      </c>
      <c r="I62" s="934">
        <v>7.4</v>
      </c>
      <c r="J62" s="934">
        <v>8.6999999999999993</v>
      </c>
      <c r="K62" s="934">
        <v>8.1</v>
      </c>
      <c r="L62" s="934">
        <v>7</v>
      </c>
      <c r="M62" s="934">
        <v>5.3</v>
      </c>
      <c r="N62" s="934">
        <v>8.1</v>
      </c>
      <c r="O62" s="935">
        <v>9.5</v>
      </c>
      <c r="P62" s="928">
        <v>9</v>
      </c>
      <c r="Q62" s="972">
        <v>8.9</v>
      </c>
      <c r="R62" s="1212">
        <v>9.3000000000000007</v>
      </c>
      <c r="S62" s="934">
        <v>8.5</v>
      </c>
      <c r="T62" s="934">
        <v>8.1999999999999993</v>
      </c>
      <c r="U62" s="934">
        <v>7.7</v>
      </c>
      <c r="V62" s="934">
        <v>8</v>
      </c>
      <c r="W62" s="934">
        <v>8.1</v>
      </c>
      <c r="X62" s="1013">
        <v>8.9</v>
      </c>
      <c r="Y62" s="1102">
        <v>11</v>
      </c>
      <c r="Z62" s="1102">
        <v>11</v>
      </c>
      <c r="AA62" s="1121">
        <v>8.4</v>
      </c>
      <c r="AB62" s="933">
        <v>8.5</v>
      </c>
      <c r="AC62" s="934">
        <v>11</v>
      </c>
      <c r="AD62" s="935">
        <v>5.3</v>
      </c>
    </row>
    <row r="63" spans="1:30" s="103" customFormat="1" ht="16.5" customHeight="1" x14ac:dyDescent="0.15">
      <c r="A63" s="1498"/>
      <c r="B63" s="193" t="s">
        <v>81</v>
      </c>
      <c r="C63" s="194" t="s">
        <v>10</v>
      </c>
      <c r="D63" s="954">
        <v>3.1</v>
      </c>
      <c r="E63" s="955">
        <v>2.8</v>
      </c>
      <c r="F63" s="955">
        <v>3.2</v>
      </c>
      <c r="G63" s="955">
        <v>3</v>
      </c>
      <c r="H63" s="955">
        <v>3.2</v>
      </c>
      <c r="I63" s="955">
        <v>3</v>
      </c>
      <c r="J63" s="955">
        <v>3.1</v>
      </c>
      <c r="K63" s="955">
        <v>3.6</v>
      </c>
      <c r="L63" s="955">
        <v>3.1</v>
      </c>
      <c r="M63" s="955">
        <v>2.4</v>
      </c>
      <c r="N63" s="955">
        <v>2.9</v>
      </c>
      <c r="O63" s="957">
        <v>3.5</v>
      </c>
      <c r="P63" s="954">
        <v>3.1</v>
      </c>
      <c r="Q63" s="955">
        <v>2.7</v>
      </c>
      <c r="R63" s="1215">
        <v>3.5</v>
      </c>
      <c r="S63" s="955">
        <v>3</v>
      </c>
      <c r="T63" s="955">
        <v>3.2</v>
      </c>
      <c r="U63" s="955">
        <v>3</v>
      </c>
      <c r="V63" s="955">
        <v>3.2</v>
      </c>
      <c r="W63" s="955">
        <v>3.2</v>
      </c>
      <c r="X63" s="958">
        <v>3.7</v>
      </c>
      <c r="Y63" s="958">
        <v>3.2</v>
      </c>
      <c r="Z63" s="958">
        <v>3.7</v>
      </c>
      <c r="AA63" s="959">
        <v>3.3</v>
      </c>
      <c r="AB63" s="954">
        <v>3.2</v>
      </c>
      <c r="AC63" s="956">
        <v>3.7</v>
      </c>
      <c r="AD63" s="970">
        <v>2.4</v>
      </c>
    </row>
    <row r="64" spans="1:30" s="103" customFormat="1" ht="16.5" customHeight="1" x14ac:dyDescent="0.15">
      <c r="A64" s="1498"/>
      <c r="B64" s="193" t="s">
        <v>86</v>
      </c>
      <c r="C64" s="194" t="s">
        <v>10</v>
      </c>
      <c r="D64" s="954" t="s">
        <v>4</v>
      </c>
      <c r="E64" s="955" t="s">
        <v>4</v>
      </c>
      <c r="F64" s="955" t="s">
        <v>4</v>
      </c>
      <c r="G64" s="955">
        <v>0.94</v>
      </c>
      <c r="H64" s="955" t="s">
        <v>4</v>
      </c>
      <c r="I64" s="955" t="s">
        <v>4</v>
      </c>
      <c r="J64" s="955" t="s">
        <v>4</v>
      </c>
      <c r="K64" s="955" t="s">
        <v>4</v>
      </c>
      <c r="L64" s="955" t="s">
        <v>4</v>
      </c>
      <c r="M64" s="955">
        <v>1.5</v>
      </c>
      <c r="N64" s="955" t="s">
        <v>4</v>
      </c>
      <c r="O64" s="957" t="s">
        <v>4</v>
      </c>
      <c r="P64" s="954" t="s">
        <v>4</v>
      </c>
      <c r="Q64" s="955" t="s">
        <v>4</v>
      </c>
      <c r="R64" s="955" t="s">
        <v>4</v>
      </c>
      <c r="S64" s="955">
        <v>1.9</v>
      </c>
      <c r="T64" s="955" t="s">
        <v>4</v>
      </c>
      <c r="U64" s="955" t="s">
        <v>4</v>
      </c>
      <c r="V64" s="955" t="s">
        <v>4</v>
      </c>
      <c r="W64" s="955" t="s">
        <v>4</v>
      </c>
      <c r="X64" s="958" t="s">
        <v>4</v>
      </c>
      <c r="Y64" s="958">
        <v>2</v>
      </c>
      <c r="Z64" s="958" t="s">
        <v>4</v>
      </c>
      <c r="AA64" s="959" t="s">
        <v>4</v>
      </c>
      <c r="AB64" s="954">
        <v>1.6</v>
      </c>
      <c r="AC64" s="956">
        <v>2</v>
      </c>
      <c r="AD64" s="957">
        <v>0.94</v>
      </c>
    </row>
    <row r="65" spans="1:30" s="103" customFormat="1" ht="16.5" customHeight="1" x14ac:dyDescent="0.15">
      <c r="A65" s="1498"/>
      <c r="B65" s="202" t="s">
        <v>87</v>
      </c>
      <c r="C65" s="203" t="s">
        <v>10</v>
      </c>
      <c r="D65" s="206" t="s">
        <v>4</v>
      </c>
      <c r="E65" s="208" t="s">
        <v>4</v>
      </c>
      <c r="F65" s="208" t="s">
        <v>4</v>
      </c>
      <c r="G65" s="208">
        <v>150</v>
      </c>
      <c r="H65" s="208" t="s">
        <v>4</v>
      </c>
      <c r="I65" s="208" t="s">
        <v>4</v>
      </c>
      <c r="J65" s="208" t="s">
        <v>4</v>
      </c>
      <c r="K65" s="208" t="s">
        <v>4</v>
      </c>
      <c r="L65" s="208" t="s">
        <v>4</v>
      </c>
      <c r="M65" s="208">
        <v>150</v>
      </c>
      <c r="N65" s="208" t="s">
        <v>4</v>
      </c>
      <c r="O65" s="209" t="s">
        <v>4</v>
      </c>
      <c r="P65" s="206" t="s">
        <v>4</v>
      </c>
      <c r="Q65" s="208" t="s">
        <v>4</v>
      </c>
      <c r="R65" s="208" t="s">
        <v>4</v>
      </c>
      <c r="S65" s="208">
        <v>170</v>
      </c>
      <c r="T65" s="208" t="s">
        <v>4</v>
      </c>
      <c r="U65" s="208" t="s">
        <v>4</v>
      </c>
      <c r="V65" s="208" t="s">
        <v>4</v>
      </c>
      <c r="W65" s="208" t="s">
        <v>4</v>
      </c>
      <c r="X65" s="264" t="s">
        <v>4</v>
      </c>
      <c r="Y65" s="264">
        <v>160</v>
      </c>
      <c r="Z65" s="264" t="s">
        <v>4</v>
      </c>
      <c r="AA65" s="367" t="s">
        <v>4</v>
      </c>
      <c r="AB65" s="114">
        <v>160</v>
      </c>
      <c r="AC65" s="825">
        <v>170</v>
      </c>
      <c r="AD65" s="826">
        <v>150</v>
      </c>
    </row>
    <row r="66" spans="1:30" s="103" customFormat="1" ht="16.5" customHeight="1" thickBot="1" x14ac:dyDescent="0.2">
      <c r="A66" s="1499"/>
      <c r="B66" s="215" t="s">
        <v>88</v>
      </c>
      <c r="C66" s="216" t="s">
        <v>10</v>
      </c>
      <c r="D66" s="219" t="s">
        <v>4</v>
      </c>
      <c r="E66" s="378" t="s">
        <v>4</v>
      </c>
      <c r="F66" s="378" t="s">
        <v>4</v>
      </c>
      <c r="G66" s="378" t="s">
        <v>176</v>
      </c>
      <c r="H66" s="378" t="s">
        <v>4</v>
      </c>
      <c r="I66" s="378" t="s">
        <v>4</v>
      </c>
      <c r="J66" s="378" t="s">
        <v>4</v>
      </c>
      <c r="K66" s="378" t="s">
        <v>4</v>
      </c>
      <c r="L66" s="378" t="s">
        <v>4</v>
      </c>
      <c r="M66" s="378" t="s">
        <v>176</v>
      </c>
      <c r="N66" s="378" t="s">
        <v>4</v>
      </c>
      <c r="O66" s="218" t="s">
        <v>4</v>
      </c>
      <c r="P66" s="219" t="s">
        <v>4</v>
      </c>
      <c r="Q66" s="378" t="s">
        <v>4</v>
      </c>
      <c r="R66" s="378" t="s">
        <v>4</v>
      </c>
      <c r="S66" s="378" t="s">
        <v>176</v>
      </c>
      <c r="T66" s="378" t="s">
        <v>4</v>
      </c>
      <c r="U66" s="378" t="s">
        <v>4</v>
      </c>
      <c r="V66" s="378" t="s">
        <v>4</v>
      </c>
      <c r="W66" s="378" t="s">
        <v>4</v>
      </c>
      <c r="X66" s="154" t="s">
        <v>4</v>
      </c>
      <c r="Y66" s="154" t="s">
        <v>176</v>
      </c>
      <c r="Z66" s="154" t="s">
        <v>4</v>
      </c>
      <c r="AA66" s="379" t="s">
        <v>4</v>
      </c>
      <c r="AB66" s="221" t="s">
        <v>176</v>
      </c>
      <c r="AC66" s="154" t="s">
        <v>176</v>
      </c>
      <c r="AD66" s="218" t="s">
        <v>176</v>
      </c>
    </row>
    <row r="67" spans="1:30" x14ac:dyDescent="0.15">
      <c r="I67" s="540"/>
    </row>
    <row r="68" spans="1:30" x14ac:dyDescent="0.15">
      <c r="I68" s="540"/>
    </row>
  </sheetData>
  <mergeCells count="6">
    <mergeCell ref="A54:A66"/>
    <mergeCell ref="A22:A30"/>
    <mergeCell ref="A31:A43"/>
    <mergeCell ref="A4:A7"/>
    <mergeCell ref="A8:A20"/>
    <mergeCell ref="A45:A53"/>
  </mergeCells>
  <phoneticPr fontId="2"/>
  <printOptions horizontalCentered="1"/>
  <pageMargins left="0" right="0" top="0.39370078740157483" bottom="0.39370078740157483" header="0" footer="0"/>
  <pageSetup paperSize="9" scale="5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9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3.375" style="161" bestFit="1" customWidth="1"/>
    <col min="3" max="3" width="7" style="161" bestFit="1" customWidth="1"/>
    <col min="4" max="4" width="6.875" style="161" bestFit="1" customWidth="1"/>
    <col min="5" max="24" width="6.625" style="161" customWidth="1"/>
    <col min="25" max="27" width="6.625" style="162" customWidth="1"/>
    <col min="28" max="31" width="6.625" style="161" customWidth="1"/>
    <col min="32" max="16384" width="9" style="161"/>
  </cols>
  <sheetData>
    <row r="1" spans="1:31" s="38" customFormat="1" ht="18" customHeight="1" x14ac:dyDescent="0.15">
      <c r="A1" s="813" t="s">
        <v>212</v>
      </c>
      <c r="Y1" s="55"/>
      <c r="Z1" s="55"/>
      <c r="AA1" s="55"/>
      <c r="AE1" s="61" t="s">
        <v>56</v>
      </c>
    </row>
    <row r="2" spans="1:31" s="38" customFormat="1" ht="18" customHeight="1" thickBot="1" x14ac:dyDescent="0.2">
      <c r="A2" s="57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56"/>
      <c r="Z2" s="56"/>
      <c r="AA2" s="56"/>
      <c r="AB2" s="40"/>
      <c r="AC2" s="40"/>
      <c r="AD2" s="40"/>
      <c r="AE2" s="61" t="s">
        <v>183</v>
      </c>
    </row>
    <row r="3" spans="1:31" s="172" customFormat="1" ht="13.5" customHeight="1" thickBot="1" x14ac:dyDescent="0.2">
      <c r="A3" s="164" t="s">
        <v>59</v>
      </c>
      <c r="B3" s="165"/>
      <c r="C3" s="764"/>
      <c r="D3" s="166"/>
      <c r="E3" s="380">
        <v>44292</v>
      </c>
      <c r="F3" s="380">
        <v>44306</v>
      </c>
      <c r="G3" s="380">
        <v>44327</v>
      </c>
      <c r="H3" s="380">
        <v>44342</v>
      </c>
      <c r="I3" s="380">
        <v>44355</v>
      </c>
      <c r="J3" s="380">
        <v>44369</v>
      </c>
      <c r="K3" s="380">
        <v>44383</v>
      </c>
      <c r="L3" s="380">
        <v>44405</v>
      </c>
      <c r="M3" s="380">
        <v>44419</v>
      </c>
      <c r="N3" s="380">
        <v>44432</v>
      </c>
      <c r="O3" s="380">
        <v>44446</v>
      </c>
      <c r="P3" s="381">
        <v>44468</v>
      </c>
      <c r="Q3" s="382">
        <v>44481</v>
      </c>
      <c r="R3" s="380">
        <v>44495</v>
      </c>
      <c r="S3" s="380">
        <v>44509</v>
      </c>
      <c r="T3" s="380">
        <v>44524</v>
      </c>
      <c r="U3" s="380">
        <v>44537</v>
      </c>
      <c r="V3" s="380">
        <v>44551</v>
      </c>
      <c r="W3" s="380">
        <v>44566</v>
      </c>
      <c r="X3" s="380">
        <v>44579</v>
      </c>
      <c r="Y3" s="383">
        <v>44593</v>
      </c>
      <c r="Z3" s="383">
        <v>44607</v>
      </c>
      <c r="AA3" s="383">
        <v>44621</v>
      </c>
      <c r="AB3" s="380">
        <v>44636</v>
      </c>
      <c r="AC3" s="169" t="s">
        <v>60</v>
      </c>
      <c r="AD3" s="171" t="s">
        <v>61</v>
      </c>
      <c r="AE3" s="168" t="s">
        <v>62</v>
      </c>
    </row>
    <row r="4" spans="1:31" s="103" customFormat="1" ht="13.5" customHeight="1" x14ac:dyDescent="0.15">
      <c r="A4" s="1511" t="s">
        <v>107</v>
      </c>
      <c r="B4" s="820" t="s">
        <v>71</v>
      </c>
      <c r="C4" s="679" t="s">
        <v>157</v>
      </c>
      <c r="D4" s="397" t="s">
        <v>158</v>
      </c>
      <c r="E4" s="314">
        <v>22</v>
      </c>
      <c r="F4" s="315">
        <v>22.5</v>
      </c>
      <c r="G4" s="315">
        <v>24</v>
      </c>
      <c r="H4" s="315">
        <v>24.5</v>
      </c>
      <c r="I4" s="315">
        <v>26</v>
      </c>
      <c r="J4" s="315">
        <v>26.5</v>
      </c>
      <c r="K4" s="315">
        <v>28</v>
      </c>
      <c r="L4" s="315">
        <v>29.5</v>
      </c>
      <c r="M4" s="315">
        <v>29.5</v>
      </c>
      <c r="N4" s="315">
        <v>28</v>
      </c>
      <c r="O4" s="315">
        <v>28.5</v>
      </c>
      <c r="P4" s="1189">
        <v>28</v>
      </c>
      <c r="Q4" s="314">
        <v>28.5</v>
      </c>
      <c r="R4" s="315">
        <v>24</v>
      </c>
      <c r="S4" s="315">
        <v>24.5</v>
      </c>
      <c r="T4" s="315">
        <v>22</v>
      </c>
      <c r="U4" s="315">
        <v>22</v>
      </c>
      <c r="V4" s="315">
        <v>21.5</v>
      </c>
      <c r="W4" s="315">
        <v>20</v>
      </c>
      <c r="X4" s="315">
        <v>19</v>
      </c>
      <c r="Y4" s="317">
        <v>19</v>
      </c>
      <c r="Z4" s="317">
        <v>19</v>
      </c>
      <c r="AA4" s="317">
        <v>19.5</v>
      </c>
      <c r="AB4" s="315">
        <v>21</v>
      </c>
      <c r="AC4" s="1190">
        <v>24</v>
      </c>
      <c r="AD4" s="1191">
        <v>29.5</v>
      </c>
      <c r="AE4" s="1189">
        <v>19</v>
      </c>
    </row>
    <row r="5" spans="1:31" s="103" customFormat="1" ht="13.5" customHeight="1" x14ac:dyDescent="0.15">
      <c r="A5" s="1444"/>
      <c r="B5" s="192" t="s">
        <v>72</v>
      </c>
      <c r="C5" s="181" t="s">
        <v>157</v>
      </c>
      <c r="D5" s="182" t="s">
        <v>159</v>
      </c>
      <c r="E5" s="114">
        <v>94</v>
      </c>
      <c r="F5" s="189">
        <v>97</v>
      </c>
      <c r="G5" s="189">
        <v>86</v>
      </c>
      <c r="H5" s="189" t="s">
        <v>172</v>
      </c>
      <c r="I5" s="189" t="s">
        <v>172</v>
      </c>
      <c r="J5" s="189" t="s">
        <v>172</v>
      </c>
      <c r="K5" s="189" t="s">
        <v>172</v>
      </c>
      <c r="L5" s="189" t="s">
        <v>172</v>
      </c>
      <c r="M5" s="189" t="s">
        <v>172</v>
      </c>
      <c r="N5" s="189" t="s">
        <v>172</v>
      </c>
      <c r="O5" s="189" t="s">
        <v>172</v>
      </c>
      <c r="P5" s="135" t="s">
        <v>172</v>
      </c>
      <c r="Q5" s="114" t="s">
        <v>172</v>
      </c>
      <c r="R5" s="189" t="s">
        <v>172</v>
      </c>
      <c r="S5" s="189" t="s">
        <v>172</v>
      </c>
      <c r="T5" s="189" t="s">
        <v>172</v>
      </c>
      <c r="U5" s="189" t="s">
        <v>172</v>
      </c>
      <c r="V5" s="189" t="s">
        <v>172</v>
      </c>
      <c r="W5" s="189" t="s">
        <v>172</v>
      </c>
      <c r="X5" s="189" t="s">
        <v>172</v>
      </c>
      <c r="Y5" s="190" t="s">
        <v>172</v>
      </c>
      <c r="Z5" s="190">
        <v>95</v>
      </c>
      <c r="AA5" s="190">
        <v>89</v>
      </c>
      <c r="AB5" s="189">
        <v>90</v>
      </c>
      <c r="AC5" s="114" t="s">
        <v>207</v>
      </c>
      <c r="AD5" s="110" t="s">
        <v>172</v>
      </c>
      <c r="AE5" s="135">
        <v>86</v>
      </c>
    </row>
    <row r="6" spans="1:31" s="103" customFormat="1" ht="13.5" customHeight="1" x14ac:dyDescent="0.15">
      <c r="A6" s="1444"/>
      <c r="B6" s="453" t="s">
        <v>0</v>
      </c>
      <c r="C6" s="390" t="s">
        <v>157</v>
      </c>
      <c r="D6" s="394" t="s">
        <v>4</v>
      </c>
      <c r="E6" s="1142">
        <v>6.8</v>
      </c>
      <c r="F6" s="1142">
        <v>6.8</v>
      </c>
      <c r="G6" s="1142">
        <v>6.8</v>
      </c>
      <c r="H6" s="1142">
        <v>6.7</v>
      </c>
      <c r="I6" s="1142">
        <v>6.6</v>
      </c>
      <c r="J6" s="1142">
        <v>6.7</v>
      </c>
      <c r="K6" s="1142">
        <v>6.8</v>
      </c>
      <c r="L6" s="1142">
        <v>6.8</v>
      </c>
      <c r="M6" s="1142">
        <v>7</v>
      </c>
      <c r="N6" s="1142">
        <v>7</v>
      </c>
      <c r="O6" s="1142">
        <v>6.9</v>
      </c>
      <c r="P6" s="1148">
        <v>6.6</v>
      </c>
      <c r="Q6" s="1144">
        <v>6.7</v>
      </c>
      <c r="R6" s="1142">
        <v>6.8</v>
      </c>
      <c r="S6" s="1142">
        <v>7</v>
      </c>
      <c r="T6" s="1142">
        <v>6.6</v>
      </c>
      <c r="U6" s="1145">
        <v>6.3</v>
      </c>
      <c r="V6" s="1142">
        <v>6.6</v>
      </c>
      <c r="W6" s="1145">
        <v>6.6</v>
      </c>
      <c r="X6" s="1142">
        <v>6.5</v>
      </c>
      <c r="Y6" s="1040">
        <v>6.3</v>
      </c>
      <c r="Z6" s="1040">
        <v>6.5</v>
      </c>
      <c r="AA6" s="1040">
        <v>6.4</v>
      </c>
      <c r="AB6" s="1142">
        <v>6.3</v>
      </c>
      <c r="AC6" s="1146" t="s">
        <v>52</v>
      </c>
      <c r="AD6" s="1147">
        <v>7</v>
      </c>
      <c r="AE6" s="1148">
        <v>6.3</v>
      </c>
    </row>
    <row r="7" spans="1:31" s="103" customFormat="1" ht="13.5" customHeight="1" x14ac:dyDescent="0.15">
      <c r="A7" s="1444"/>
      <c r="B7" s="1455" t="s">
        <v>1</v>
      </c>
      <c r="C7" s="444" t="s">
        <v>163</v>
      </c>
      <c r="D7" s="203" t="s">
        <v>10</v>
      </c>
      <c r="E7" s="973">
        <v>3</v>
      </c>
      <c r="F7" s="973" t="s">
        <v>4</v>
      </c>
      <c r="G7" s="973">
        <v>2.8</v>
      </c>
      <c r="H7" s="973" t="s">
        <v>4</v>
      </c>
      <c r="I7" s="973">
        <v>1.6</v>
      </c>
      <c r="J7" s="973" t="s">
        <v>4</v>
      </c>
      <c r="K7" s="973">
        <v>2</v>
      </c>
      <c r="L7" s="973" t="s">
        <v>4</v>
      </c>
      <c r="M7" s="973">
        <v>1.5</v>
      </c>
      <c r="N7" s="973" t="s">
        <v>4</v>
      </c>
      <c r="O7" s="973">
        <v>1.7</v>
      </c>
      <c r="P7" s="981" t="s">
        <v>4</v>
      </c>
      <c r="Q7" s="976">
        <v>1.6</v>
      </c>
      <c r="R7" s="973" t="s">
        <v>4</v>
      </c>
      <c r="S7" s="973">
        <v>3</v>
      </c>
      <c r="T7" s="973" t="s">
        <v>4</v>
      </c>
      <c r="U7" s="973">
        <v>2.8</v>
      </c>
      <c r="V7" s="973" t="s">
        <v>4</v>
      </c>
      <c r="W7" s="973">
        <v>2.9</v>
      </c>
      <c r="X7" s="973" t="s">
        <v>4</v>
      </c>
      <c r="Y7" s="977">
        <v>2.7</v>
      </c>
      <c r="Z7" s="978" t="s">
        <v>4</v>
      </c>
      <c r="AA7" s="978">
        <v>3.6</v>
      </c>
      <c r="AB7" s="973" t="s">
        <v>4</v>
      </c>
      <c r="AC7" s="976" t="s">
        <v>52</v>
      </c>
      <c r="AD7" s="1468">
        <v>4.9000000000000004</v>
      </c>
      <c r="AE7" s="1459">
        <v>1.3</v>
      </c>
    </row>
    <row r="8" spans="1:31" s="103" customFormat="1" ht="13.5" customHeight="1" x14ac:dyDescent="0.15">
      <c r="A8" s="1444"/>
      <c r="B8" s="1486"/>
      <c r="C8" s="181" t="s">
        <v>162</v>
      </c>
      <c r="D8" s="182" t="s">
        <v>10</v>
      </c>
      <c r="E8" s="929">
        <v>3.6</v>
      </c>
      <c r="F8" s="929">
        <v>2.4</v>
      </c>
      <c r="G8" s="929">
        <v>2.7</v>
      </c>
      <c r="H8" s="929">
        <v>1.4</v>
      </c>
      <c r="I8" s="929">
        <v>1.5</v>
      </c>
      <c r="J8" s="929">
        <v>1.3</v>
      </c>
      <c r="K8" s="929">
        <v>2.1</v>
      </c>
      <c r="L8" s="929">
        <v>1.8</v>
      </c>
      <c r="M8" s="929">
        <v>2.9</v>
      </c>
      <c r="N8" s="929">
        <v>1.7</v>
      </c>
      <c r="O8" s="929">
        <v>2.4</v>
      </c>
      <c r="P8" s="935">
        <v>1.5</v>
      </c>
      <c r="Q8" s="928">
        <v>1.4</v>
      </c>
      <c r="R8" s="929">
        <v>2</v>
      </c>
      <c r="S8" s="929">
        <v>2.9</v>
      </c>
      <c r="T8" s="929">
        <v>1.5</v>
      </c>
      <c r="U8" s="929">
        <v>2.8</v>
      </c>
      <c r="V8" s="929">
        <v>3.3</v>
      </c>
      <c r="W8" s="929">
        <v>4.9000000000000004</v>
      </c>
      <c r="X8" s="929">
        <v>3.2</v>
      </c>
      <c r="Y8" s="932">
        <v>2.7</v>
      </c>
      <c r="Z8" s="1010">
        <v>3.1</v>
      </c>
      <c r="AA8" s="1010">
        <v>4.0999999999999996</v>
      </c>
      <c r="AB8" s="929">
        <v>3.3</v>
      </c>
      <c r="AC8" s="928">
        <v>2.5</v>
      </c>
      <c r="AD8" s="1481"/>
      <c r="AE8" s="1473"/>
    </row>
    <row r="9" spans="1:31" s="103" customFormat="1" ht="13.5" customHeight="1" x14ac:dyDescent="0.15">
      <c r="A9" s="1444"/>
      <c r="B9" s="1486"/>
      <c r="C9" s="181" t="s">
        <v>168</v>
      </c>
      <c r="D9" s="182" t="s">
        <v>10</v>
      </c>
      <c r="E9" s="929">
        <v>2.5</v>
      </c>
      <c r="F9" s="929" t="s">
        <v>4</v>
      </c>
      <c r="G9" s="929">
        <v>3.2</v>
      </c>
      <c r="H9" s="929" t="s">
        <v>4</v>
      </c>
      <c r="I9" s="929">
        <v>1.5</v>
      </c>
      <c r="J9" s="929" t="s">
        <v>4</v>
      </c>
      <c r="K9" s="929">
        <v>2</v>
      </c>
      <c r="L9" s="929" t="s">
        <v>4</v>
      </c>
      <c r="M9" s="929">
        <v>2.1</v>
      </c>
      <c r="N9" s="929" t="s">
        <v>4</v>
      </c>
      <c r="O9" s="929">
        <v>2</v>
      </c>
      <c r="P9" s="935" t="s">
        <v>4</v>
      </c>
      <c r="Q9" s="928">
        <v>1.5</v>
      </c>
      <c r="R9" s="929" t="s">
        <v>4</v>
      </c>
      <c r="S9" s="929">
        <v>2.7</v>
      </c>
      <c r="T9" s="929" t="s">
        <v>4</v>
      </c>
      <c r="U9" s="929">
        <v>3</v>
      </c>
      <c r="V9" s="929" t="s">
        <v>4</v>
      </c>
      <c r="W9" s="929">
        <v>2.4</v>
      </c>
      <c r="X9" s="929" t="s">
        <v>4</v>
      </c>
      <c r="Y9" s="932">
        <v>2.4</v>
      </c>
      <c r="Z9" s="1010" t="s">
        <v>4</v>
      </c>
      <c r="AA9" s="1010">
        <v>4.2</v>
      </c>
      <c r="AB9" s="929" t="s">
        <v>4</v>
      </c>
      <c r="AC9" s="928" t="s">
        <v>52</v>
      </c>
      <c r="AD9" s="1482"/>
      <c r="AE9" s="1474"/>
    </row>
    <row r="10" spans="1:31" s="103" customFormat="1" ht="13.5" customHeight="1" x14ac:dyDescent="0.15">
      <c r="A10" s="1444"/>
      <c r="B10" s="1487"/>
      <c r="C10" s="390" t="s">
        <v>165</v>
      </c>
      <c r="D10" s="394" t="s">
        <v>10</v>
      </c>
      <c r="E10" s="1149">
        <v>3</v>
      </c>
      <c r="F10" s="1149">
        <v>2.4</v>
      </c>
      <c r="G10" s="1149">
        <v>2.9</v>
      </c>
      <c r="H10" s="1149">
        <v>1.4</v>
      </c>
      <c r="I10" s="1149">
        <v>1.5</v>
      </c>
      <c r="J10" s="1149">
        <v>1.3</v>
      </c>
      <c r="K10" s="1149">
        <v>2</v>
      </c>
      <c r="L10" s="1149">
        <v>1.8</v>
      </c>
      <c r="M10" s="1149">
        <v>2.2000000000000002</v>
      </c>
      <c r="N10" s="1149">
        <v>1.7</v>
      </c>
      <c r="O10" s="1149">
        <v>2</v>
      </c>
      <c r="P10" s="1152">
        <v>1.5</v>
      </c>
      <c r="Q10" s="1151">
        <v>1.5</v>
      </c>
      <c r="R10" s="1149">
        <v>2</v>
      </c>
      <c r="S10" s="1149">
        <v>2.9</v>
      </c>
      <c r="T10" s="1149">
        <v>1.5</v>
      </c>
      <c r="U10" s="1149">
        <v>2.9</v>
      </c>
      <c r="V10" s="1149">
        <v>3.3</v>
      </c>
      <c r="W10" s="1149">
        <v>3.4</v>
      </c>
      <c r="X10" s="1149">
        <v>3.2</v>
      </c>
      <c r="Y10" s="1059">
        <v>2.6</v>
      </c>
      <c r="Z10" s="1067">
        <v>3.1</v>
      </c>
      <c r="AA10" s="1067">
        <v>4</v>
      </c>
      <c r="AB10" s="1149">
        <v>3.3</v>
      </c>
      <c r="AC10" s="1151">
        <v>2.4</v>
      </c>
      <c r="AD10" s="1061">
        <v>4</v>
      </c>
      <c r="AE10" s="1152">
        <v>1.3</v>
      </c>
    </row>
    <row r="11" spans="1:31" s="103" customFormat="1" ht="13.5" customHeight="1" x14ac:dyDescent="0.15">
      <c r="A11" s="1444"/>
      <c r="B11" s="1452" t="s">
        <v>6</v>
      </c>
      <c r="C11" s="444" t="s">
        <v>169</v>
      </c>
      <c r="D11" s="397" t="s">
        <v>10</v>
      </c>
      <c r="E11" s="1153">
        <v>1.8</v>
      </c>
      <c r="F11" s="1153" t="s">
        <v>4</v>
      </c>
      <c r="G11" s="1153">
        <v>2.1</v>
      </c>
      <c r="H11" s="1153" t="s">
        <v>4</v>
      </c>
      <c r="I11" s="1153">
        <v>1.3</v>
      </c>
      <c r="J11" s="1153" t="s">
        <v>4</v>
      </c>
      <c r="K11" s="1153">
        <v>1.5</v>
      </c>
      <c r="L11" s="1153" t="s">
        <v>4</v>
      </c>
      <c r="M11" s="1153">
        <v>1</v>
      </c>
      <c r="N11" s="1153" t="s">
        <v>4</v>
      </c>
      <c r="O11" s="1153">
        <v>1</v>
      </c>
      <c r="P11" s="1160" t="s">
        <v>4</v>
      </c>
      <c r="Q11" s="1155">
        <v>1.3</v>
      </c>
      <c r="R11" s="1153" t="s">
        <v>4</v>
      </c>
      <c r="S11" s="1153">
        <v>1.7</v>
      </c>
      <c r="T11" s="1153" t="s">
        <v>4</v>
      </c>
      <c r="U11" s="1153">
        <v>2.2999999999999998</v>
      </c>
      <c r="V11" s="1153" t="s">
        <v>4</v>
      </c>
      <c r="W11" s="1153">
        <v>1.6</v>
      </c>
      <c r="X11" s="1153" t="s">
        <v>4</v>
      </c>
      <c r="Y11" s="1063">
        <v>2.1</v>
      </c>
      <c r="Z11" s="1053" t="s">
        <v>4</v>
      </c>
      <c r="AA11" s="1053">
        <v>2.5</v>
      </c>
      <c r="AB11" s="1153" t="s">
        <v>4</v>
      </c>
      <c r="AC11" s="976" t="s">
        <v>52</v>
      </c>
      <c r="AD11" s="1468">
        <v>2.9</v>
      </c>
      <c r="AE11" s="1459">
        <v>0.9</v>
      </c>
    </row>
    <row r="12" spans="1:31" s="103" customFormat="1" ht="13.5" customHeight="1" x14ac:dyDescent="0.15">
      <c r="A12" s="1444"/>
      <c r="B12" s="1486"/>
      <c r="C12" s="181" t="s">
        <v>161</v>
      </c>
      <c r="D12" s="182" t="s">
        <v>10</v>
      </c>
      <c r="E12" s="929">
        <v>1.9</v>
      </c>
      <c r="F12" s="929">
        <v>1.8</v>
      </c>
      <c r="G12" s="929">
        <v>2</v>
      </c>
      <c r="H12" s="929">
        <v>1.2</v>
      </c>
      <c r="I12" s="929">
        <v>1.3</v>
      </c>
      <c r="J12" s="929">
        <v>0.9</v>
      </c>
      <c r="K12" s="929">
        <v>1.5</v>
      </c>
      <c r="L12" s="929">
        <v>1.4</v>
      </c>
      <c r="M12" s="929">
        <v>1.5</v>
      </c>
      <c r="N12" s="929">
        <v>1.1000000000000001</v>
      </c>
      <c r="O12" s="929">
        <v>1</v>
      </c>
      <c r="P12" s="935">
        <v>1.1000000000000001</v>
      </c>
      <c r="Q12" s="928">
        <v>1.1000000000000001</v>
      </c>
      <c r="R12" s="929">
        <v>1.2</v>
      </c>
      <c r="S12" s="929">
        <v>1.5</v>
      </c>
      <c r="T12" s="929">
        <v>1.3</v>
      </c>
      <c r="U12" s="929">
        <v>2.2000000000000002</v>
      </c>
      <c r="V12" s="929">
        <v>2</v>
      </c>
      <c r="W12" s="929">
        <v>1.9</v>
      </c>
      <c r="X12" s="929">
        <v>2</v>
      </c>
      <c r="Y12" s="932">
        <v>2.2000000000000002</v>
      </c>
      <c r="Z12" s="1010">
        <v>2.2999999999999998</v>
      </c>
      <c r="AA12" s="1010">
        <v>2.6</v>
      </c>
      <c r="AB12" s="929">
        <v>2.5</v>
      </c>
      <c r="AC12" s="928">
        <v>1.6</v>
      </c>
      <c r="AD12" s="1469"/>
      <c r="AE12" s="1460"/>
    </row>
    <row r="13" spans="1:31" s="103" customFormat="1" ht="13.5" customHeight="1" x14ac:dyDescent="0.15">
      <c r="A13" s="1444"/>
      <c r="B13" s="1486"/>
      <c r="C13" s="181" t="s">
        <v>170</v>
      </c>
      <c r="D13" s="182" t="s">
        <v>10</v>
      </c>
      <c r="E13" s="929">
        <v>1.7</v>
      </c>
      <c r="F13" s="929" t="s">
        <v>4</v>
      </c>
      <c r="G13" s="929">
        <v>2</v>
      </c>
      <c r="H13" s="929" t="s">
        <v>4</v>
      </c>
      <c r="I13" s="929">
        <v>1.3</v>
      </c>
      <c r="J13" s="929" t="s">
        <v>4</v>
      </c>
      <c r="K13" s="929">
        <v>1.5</v>
      </c>
      <c r="L13" s="929" t="s">
        <v>4</v>
      </c>
      <c r="M13" s="929">
        <v>1.4</v>
      </c>
      <c r="N13" s="929" t="s">
        <v>4</v>
      </c>
      <c r="O13" s="929">
        <v>1.1000000000000001</v>
      </c>
      <c r="P13" s="935" t="s">
        <v>4</v>
      </c>
      <c r="Q13" s="928">
        <v>1.5</v>
      </c>
      <c r="R13" s="929" t="s">
        <v>4</v>
      </c>
      <c r="S13" s="929">
        <v>1.5</v>
      </c>
      <c r="T13" s="929" t="s">
        <v>4</v>
      </c>
      <c r="U13" s="929">
        <v>2.4</v>
      </c>
      <c r="V13" s="929" t="s">
        <v>4</v>
      </c>
      <c r="W13" s="929">
        <v>1.7</v>
      </c>
      <c r="X13" s="929" t="s">
        <v>4</v>
      </c>
      <c r="Y13" s="932">
        <v>2.1</v>
      </c>
      <c r="Z13" s="1010" t="s">
        <v>4</v>
      </c>
      <c r="AA13" s="1010">
        <v>2.9</v>
      </c>
      <c r="AB13" s="929" t="s">
        <v>4</v>
      </c>
      <c r="AC13" s="928" t="s">
        <v>52</v>
      </c>
      <c r="AD13" s="1470"/>
      <c r="AE13" s="1461"/>
    </row>
    <row r="14" spans="1:31" s="103" customFormat="1" ht="13.5" customHeight="1" x14ac:dyDescent="0.15">
      <c r="A14" s="1444"/>
      <c r="B14" s="1487"/>
      <c r="C14" s="390" t="s">
        <v>165</v>
      </c>
      <c r="D14" s="394" t="s">
        <v>10</v>
      </c>
      <c r="E14" s="1149">
        <v>1.8</v>
      </c>
      <c r="F14" s="1149">
        <v>1.8</v>
      </c>
      <c r="G14" s="1149">
        <v>2</v>
      </c>
      <c r="H14" s="1149">
        <v>1.2</v>
      </c>
      <c r="I14" s="1149">
        <v>1.3</v>
      </c>
      <c r="J14" s="1149">
        <v>0.9</v>
      </c>
      <c r="K14" s="1149">
        <v>1.5</v>
      </c>
      <c r="L14" s="1149">
        <v>1.4</v>
      </c>
      <c r="M14" s="1149">
        <v>1.3</v>
      </c>
      <c r="N14" s="1149">
        <v>1.1000000000000001</v>
      </c>
      <c r="O14" s="1149">
        <v>1</v>
      </c>
      <c r="P14" s="1152">
        <v>1.1000000000000001</v>
      </c>
      <c r="Q14" s="1151">
        <v>1.3</v>
      </c>
      <c r="R14" s="1149">
        <v>1.2</v>
      </c>
      <c r="S14" s="1149">
        <v>1.6</v>
      </c>
      <c r="T14" s="1149">
        <v>1.3</v>
      </c>
      <c r="U14" s="1149">
        <v>2.2999999999999998</v>
      </c>
      <c r="V14" s="1149">
        <v>2</v>
      </c>
      <c r="W14" s="1149">
        <v>1.7</v>
      </c>
      <c r="X14" s="1149">
        <v>2</v>
      </c>
      <c r="Y14" s="1059">
        <v>2.1</v>
      </c>
      <c r="Z14" s="1067">
        <v>2.2999999999999998</v>
      </c>
      <c r="AA14" s="1067">
        <v>2.7</v>
      </c>
      <c r="AB14" s="1149">
        <v>2.5</v>
      </c>
      <c r="AC14" s="1151">
        <v>1.6</v>
      </c>
      <c r="AD14" s="1061">
        <v>2.7</v>
      </c>
      <c r="AE14" s="1152">
        <v>0.9</v>
      </c>
    </row>
    <row r="15" spans="1:31" s="103" customFormat="1" ht="13.5" customHeight="1" x14ac:dyDescent="0.15">
      <c r="A15" s="1444"/>
      <c r="B15" s="1452" t="s">
        <v>2</v>
      </c>
      <c r="C15" s="444" t="s">
        <v>169</v>
      </c>
      <c r="D15" s="397" t="s">
        <v>10</v>
      </c>
      <c r="E15" s="141">
        <v>5</v>
      </c>
      <c r="F15" s="141" t="s">
        <v>4</v>
      </c>
      <c r="G15" s="141">
        <v>5</v>
      </c>
      <c r="H15" s="141" t="s">
        <v>4</v>
      </c>
      <c r="I15" s="141">
        <v>1</v>
      </c>
      <c r="J15" s="141" t="s">
        <v>4</v>
      </c>
      <c r="K15" s="141">
        <v>3</v>
      </c>
      <c r="L15" s="141" t="s">
        <v>4</v>
      </c>
      <c r="M15" s="141">
        <v>1</v>
      </c>
      <c r="N15" s="141" t="s">
        <v>4</v>
      </c>
      <c r="O15" s="141">
        <v>1</v>
      </c>
      <c r="P15" s="140" t="s">
        <v>4</v>
      </c>
      <c r="Q15" s="143">
        <v>3</v>
      </c>
      <c r="R15" s="141" t="s">
        <v>4</v>
      </c>
      <c r="S15" s="141">
        <v>6</v>
      </c>
      <c r="T15" s="141" t="s">
        <v>4</v>
      </c>
      <c r="U15" s="141">
        <v>7</v>
      </c>
      <c r="V15" s="141" t="s">
        <v>4</v>
      </c>
      <c r="W15" s="141">
        <v>6</v>
      </c>
      <c r="X15" s="141" t="s">
        <v>4</v>
      </c>
      <c r="Y15" s="144">
        <v>4</v>
      </c>
      <c r="Z15" s="144" t="s">
        <v>4</v>
      </c>
      <c r="AA15" s="144">
        <v>5</v>
      </c>
      <c r="AB15" s="141" t="s">
        <v>4</v>
      </c>
      <c r="AC15" s="206" t="s">
        <v>52</v>
      </c>
      <c r="AD15" s="1475">
        <v>10</v>
      </c>
      <c r="AE15" s="1478" t="s">
        <v>175</v>
      </c>
    </row>
    <row r="16" spans="1:31" s="103" customFormat="1" ht="13.5" customHeight="1" x14ac:dyDescent="0.15">
      <c r="A16" s="1444"/>
      <c r="B16" s="1486"/>
      <c r="C16" s="181" t="s">
        <v>161</v>
      </c>
      <c r="D16" s="182" t="s">
        <v>10</v>
      </c>
      <c r="E16" s="106">
        <v>4</v>
      </c>
      <c r="F16" s="106">
        <v>4</v>
      </c>
      <c r="G16" s="106">
        <v>5</v>
      </c>
      <c r="H16" s="106">
        <v>2</v>
      </c>
      <c r="I16" s="106">
        <v>1</v>
      </c>
      <c r="J16" s="106" t="s">
        <v>175</v>
      </c>
      <c r="K16" s="106">
        <v>2</v>
      </c>
      <c r="L16" s="106">
        <v>2</v>
      </c>
      <c r="M16" s="106">
        <v>3</v>
      </c>
      <c r="N16" s="106">
        <v>2</v>
      </c>
      <c r="O16" s="106">
        <v>1</v>
      </c>
      <c r="P16" s="105">
        <v>1</v>
      </c>
      <c r="Q16" s="112">
        <v>3</v>
      </c>
      <c r="R16" s="106">
        <v>4</v>
      </c>
      <c r="S16" s="106">
        <v>4</v>
      </c>
      <c r="T16" s="106">
        <v>6</v>
      </c>
      <c r="U16" s="106">
        <v>7</v>
      </c>
      <c r="V16" s="106">
        <v>10</v>
      </c>
      <c r="W16" s="106">
        <v>8</v>
      </c>
      <c r="X16" s="106">
        <v>6</v>
      </c>
      <c r="Y16" s="113">
        <v>5</v>
      </c>
      <c r="Z16" s="113">
        <v>8</v>
      </c>
      <c r="AA16" s="113">
        <v>3</v>
      </c>
      <c r="AB16" s="106">
        <v>9</v>
      </c>
      <c r="AC16" s="114">
        <v>4</v>
      </c>
      <c r="AD16" s="1476"/>
      <c r="AE16" s="1479"/>
    </row>
    <row r="17" spans="1:31" s="103" customFormat="1" ht="13.5" customHeight="1" x14ac:dyDescent="0.15">
      <c r="A17" s="1444"/>
      <c r="B17" s="1486"/>
      <c r="C17" s="181" t="s">
        <v>170</v>
      </c>
      <c r="D17" s="182" t="s">
        <v>10</v>
      </c>
      <c r="E17" s="106">
        <v>3</v>
      </c>
      <c r="F17" s="106" t="s">
        <v>4</v>
      </c>
      <c r="G17" s="106">
        <v>5</v>
      </c>
      <c r="H17" s="106" t="s">
        <v>4</v>
      </c>
      <c r="I17" s="106">
        <v>2</v>
      </c>
      <c r="J17" s="106" t="s">
        <v>4</v>
      </c>
      <c r="K17" s="106">
        <v>2</v>
      </c>
      <c r="L17" s="106" t="s">
        <v>4</v>
      </c>
      <c r="M17" s="106">
        <v>2</v>
      </c>
      <c r="N17" s="106" t="s">
        <v>4</v>
      </c>
      <c r="O17" s="106">
        <v>2</v>
      </c>
      <c r="P17" s="105" t="s">
        <v>4</v>
      </c>
      <c r="Q17" s="112">
        <v>4</v>
      </c>
      <c r="R17" s="106" t="s">
        <v>4</v>
      </c>
      <c r="S17" s="106">
        <v>6</v>
      </c>
      <c r="T17" s="106" t="s">
        <v>4</v>
      </c>
      <c r="U17" s="106">
        <v>8</v>
      </c>
      <c r="V17" s="106" t="s">
        <v>4</v>
      </c>
      <c r="W17" s="106">
        <v>7</v>
      </c>
      <c r="X17" s="106" t="s">
        <v>4</v>
      </c>
      <c r="Y17" s="113">
        <v>6</v>
      </c>
      <c r="Z17" s="113" t="s">
        <v>4</v>
      </c>
      <c r="AA17" s="113">
        <v>4</v>
      </c>
      <c r="AB17" s="106" t="s">
        <v>4</v>
      </c>
      <c r="AC17" s="114" t="s">
        <v>52</v>
      </c>
      <c r="AD17" s="1477"/>
      <c r="AE17" s="1480"/>
    </row>
    <row r="18" spans="1:31" s="103" customFormat="1" ht="13.5" customHeight="1" x14ac:dyDescent="0.15">
      <c r="A18" s="1444"/>
      <c r="B18" s="1487"/>
      <c r="C18" s="390" t="s">
        <v>165</v>
      </c>
      <c r="D18" s="394" t="s">
        <v>10</v>
      </c>
      <c r="E18" s="708">
        <v>4</v>
      </c>
      <c r="F18" s="708">
        <v>4</v>
      </c>
      <c r="G18" s="708">
        <v>5</v>
      </c>
      <c r="H18" s="708">
        <v>2</v>
      </c>
      <c r="I18" s="708">
        <v>1</v>
      </c>
      <c r="J18" s="708" t="s">
        <v>175</v>
      </c>
      <c r="K18" s="708">
        <v>2</v>
      </c>
      <c r="L18" s="708">
        <v>2</v>
      </c>
      <c r="M18" s="708">
        <v>2</v>
      </c>
      <c r="N18" s="708">
        <v>2</v>
      </c>
      <c r="O18" s="708">
        <v>1</v>
      </c>
      <c r="P18" s="799">
        <v>1</v>
      </c>
      <c r="Q18" s="672">
        <v>3</v>
      </c>
      <c r="R18" s="708">
        <v>4</v>
      </c>
      <c r="S18" s="708">
        <v>5</v>
      </c>
      <c r="T18" s="708">
        <v>6</v>
      </c>
      <c r="U18" s="708">
        <v>7</v>
      </c>
      <c r="V18" s="708">
        <v>10</v>
      </c>
      <c r="W18" s="708">
        <v>7</v>
      </c>
      <c r="X18" s="708">
        <v>6</v>
      </c>
      <c r="Y18" s="708">
        <v>5</v>
      </c>
      <c r="Z18" s="708">
        <v>8</v>
      </c>
      <c r="AA18" s="708">
        <v>4</v>
      </c>
      <c r="AB18" s="708">
        <v>9</v>
      </c>
      <c r="AC18" s="280">
        <v>4</v>
      </c>
      <c r="AD18" s="284">
        <v>10</v>
      </c>
      <c r="AE18" s="282" t="s">
        <v>175</v>
      </c>
    </row>
    <row r="19" spans="1:31" s="103" customFormat="1" ht="13.5" customHeight="1" x14ac:dyDescent="0.15">
      <c r="A19" s="1444"/>
      <c r="B19" s="1455" t="s">
        <v>3</v>
      </c>
      <c r="C19" s="444" t="s">
        <v>169</v>
      </c>
      <c r="D19" s="203" t="s">
        <v>10</v>
      </c>
      <c r="E19" s="973">
        <v>9.6999999999999993</v>
      </c>
      <c r="F19" s="973" t="s">
        <v>4</v>
      </c>
      <c r="G19" s="973">
        <v>12</v>
      </c>
      <c r="H19" s="973" t="s">
        <v>4</v>
      </c>
      <c r="I19" s="973">
        <v>8.1999999999999993</v>
      </c>
      <c r="J19" s="973" t="s">
        <v>4</v>
      </c>
      <c r="K19" s="973">
        <v>9.1</v>
      </c>
      <c r="L19" s="973" t="s">
        <v>4</v>
      </c>
      <c r="M19" s="973">
        <v>8.1</v>
      </c>
      <c r="N19" s="973" t="s">
        <v>4</v>
      </c>
      <c r="O19" s="973">
        <v>7.8</v>
      </c>
      <c r="P19" s="981" t="s">
        <v>4</v>
      </c>
      <c r="Q19" s="976">
        <v>7.5</v>
      </c>
      <c r="R19" s="973" t="s">
        <v>4</v>
      </c>
      <c r="S19" s="973">
        <v>7.7</v>
      </c>
      <c r="T19" s="973" t="s">
        <v>4</v>
      </c>
      <c r="U19" s="973">
        <v>8.3000000000000007</v>
      </c>
      <c r="V19" s="973" t="s">
        <v>4</v>
      </c>
      <c r="W19" s="973">
        <v>8.1999999999999993</v>
      </c>
      <c r="X19" s="973" t="s">
        <v>4</v>
      </c>
      <c r="Y19" s="977">
        <v>9.1999999999999993</v>
      </c>
      <c r="Z19" s="978" t="s">
        <v>4</v>
      </c>
      <c r="AA19" s="978">
        <v>8.5</v>
      </c>
      <c r="AB19" s="973" t="s">
        <v>4</v>
      </c>
      <c r="AC19" s="976" t="s">
        <v>52</v>
      </c>
      <c r="AD19" s="1468">
        <v>12</v>
      </c>
      <c r="AE19" s="1459">
        <v>6.4</v>
      </c>
    </row>
    <row r="20" spans="1:31" s="103" customFormat="1" ht="13.5" customHeight="1" x14ac:dyDescent="0.15">
      <c r="A20" s="1444"/>
      <c r="B20" s="1486"/>
      <c r="C20" s="181" t="s">
        <v>161</v>
      </c>
      <c r="D20" s="182" t="s">
        <v>10</v>
      </c>
      <c r="E20" s="929">
        <v>8.8000000000000007</v>
      </c>
      <c r="F20" s="929">
        <v>9</v>
      </c>
      <c r="G20" s="929">
        <v>10</v>
      </c>
      <c r="H20" s="929">
        <v>7.9</v>
      </c>
      <c r="I20" s="929">
        <v>8.4</v>
      </c>
      <c r="J20" s="929">
        <v>8.1999999999999993</v>
      </c>
      <c r="K20" s="929">
        <v>8.4</v>
      </c>
      <c r="L20" s="929">
        <v>8.6</v>
      </c>
      <c r="M20" s="929">
        <v>8.1999999999999993</v>
      </c>
      <c r="N20" s="929">
        <v>7</v>
      </c>
      <c r="O20" s="929">
        <v>7.7</v>
      </c>
      <c r="P20" s="935">
        <v>8.3000000000000007</v>
      </c>
      <c r="Q20" s="928">
        <v>7.4</v>
      </c>
      <c r="R20" s="929">
        <v>6.4</v>
      </c>
      <c r="S20" s="929">
        <v>7.7</v>
      </c>
      <c r="T20" s="929">
        <v>7.3</v>
      </c>
      <c r="U20" s="929">
        <v>8.6999999999999993</v>
      </c>
      <c r="V20" s="929">
        <v>8.8000000000000007</v>
      </c>
      <c r="W20" s="929">
        <v>8.9</v>
      </c>
      <c r="X20" s="929">
        <v>8.3000000000000007</v>
      </c>
      <c r="Y20" s="932">
        <v>9.3000000000000007</v>
      </c>
      <c r="Z20" s="1010">
        <v>9.3000000000000007</v>
      </c>
      <c r="AA20" s="1010">
        <v>9.3000000000000007</v>
      </c>
      <c r="AB20" s="929">
        <v>9.1999999999999993</v>
      </c>
      <c r="AC20" s="928">
        <v>8.4</v>
      </c>
      <c r="AD20" s="1469"/>
      <c r="AE20" s="1460"/>
    </row>
    <row r="21" spans="1:31" s="103" customFormat="1" ht="13.5" customHeight="1" x14ac:dyDescent="0.15">
      <c r="A21" s="1444"/>
      <c r="B21" s="1486"/>
      <c r="C21" s="181" t="s">
        <v>170</v>
      </c>
      <c r="D21" s="236" t="s">
        <v>10</v>
      </c>
      <c r="E21" s="929">
        <v>9.1</v>
      </c>
      <c r="F21" s="929" t="s">
        <v>4</v>
      </c>
      <c r="G21" s="929">
        <v>9.6999999999999993</v>
      </c>
      <c r="H21" s="929" t="s">
        <v>4</v>
      </c>
      <c r="I21" s="929">
        <v>8.1</v>
      </c>
      <c r="J21" s="929" t="s">
        <v>4</v>
      </c>
      <c r="K21" s="929">
        <v>8.8000000000000007</v>
      </c>
      <c r="L21" s="929" t="s">
        <v>4</v>
      </c>
      <c r="M21" s="929">
        <v>8.9</v>
      </c>
      <c r="N21" s="929" t="s">
        <v>4</v>
      </c>
      <c r="O21" s="929">
        <v>8.1</v>
      </c>
      <c r="P21" s="935" t="s">
        <v>4</v>
      </c>
      <c r="Q21" s="928">
        <v>7.6</v>
      </c>
      <c r="R21" s="929" t="s">
        <v>4</v>
      </c>
      <c r="S21" s="929">
        <v>7.8</v>
      </c>
      <c r="T21" s="929" t="s">
        <v>4</v>
      </c>
      <c r="U21" s="929">
        <v>9</v>
      </c>
      <c r="V21" s="929" t="s">
        <v>4</v>
      </c>
      <c r="W21" s="929">
        <v>8</v>
      </c>
      <c r="X21" s="929" t="s">
        <v>4</v>
      </c>
      <c r="Y21" s="932">
        <v>9.1</v>
      </c>
      <c r="Z21" s="932" t="s">
        <v>4</v>
      </c>
      <c r="AA21" s="932">
        <v>9.8000000000000007</v>
      </c>
      <c r="AB21" s="929" t="s">
        <v>4</v>
      </c>
      <c r="AC21" s="928" t="s">
        <v>52</v>
      </c>
      <c r="AD21" s="1470"/>
      <c r="AE21" s="1461"/>
    </row>
    <row r="22" spans="1:31" s="103" customFormat="1" ht="13.5" customHeight="1" x14ac:dyDescent="0.15">
      <c r="A22" s="1444"/>
      <c r="B22" s="1486"/>
      <c r="C22" s="453" t="s">
        <v>165</v>
      </c>
      <c r="D22" s="394" t="s">
        <v>10</v>
      </c>
      <c r="E22" s="1149">
        <v>9.1999999999999993</v>
      </c>
      <c r="F22" s="962">
        <v>9</v>
      </c>
      <c r="G22" s="962">
        <v>11</v>
      </c>
      <c r="H22" s="962">
        <v>7.9</v>
      </c>
      <c r="I22" s="962">
        <v>8.1999999999999993</v>
      </c>
      <c r="J22" s="962">
        <v>8.1999999999999993</v>
      </c>
      <c r="K22" s="962">
        <v>8.8000000000000007</v>
      </c>
      <c r="L22" s="962">
        <v>8.6</v>
      </c>
      <c r="M22" s="962">
        <v>8.4</v>
      </c>
      <c r="N22" s="962">
        <v>7</v>
      </c>
      <c r="O22" s="962">
        <v>7.9</v>
      </c>
      <c r="P22" s="950">
        <v>8.3000000000000007</v>
      </c>
      <c r="Q22" s="947">
        <v>7.5</v>
      </c>
      <c r="R22" s="962">
        <v>6.4</v>
      </c>
      <c r="S22" s="962">
        <v>7.7</v>
      </c>
      <c r="T22" s="962">
        <v>7.3</v>
      </c>
      <c r="U22" s="962">
        <v>8.6999999999999993</v>
      </c>
      <c r="V22" s="962">
        <v>8.8000000000000007</v>
      </c>
      <c r="W22" s="962">
        <v>8.4</v>
      </c>
      <c r="X22" s="962">
        <v>8.3000000000000007</v>
      </c>
      <c r="Y22" s="965">
        <v>9.1999999999999993</v>
      </c>
      <c r="Z22" s="982">
        <v>9.3000000000000007</v>
      </c>
      <c r="AA22" s="982">
        <v>9.1999999999999993</v>
      </c>
      <c r="AB22" s="962">
        <v>9.1999999999999993</v>
      </c>
      <c r="AC22" s="1151">
        <v>8.4</v>
      </c>
      <c r="AD22" s="949">
        <v>11</v>
      </c>
      <c r="AE22" s="950">
        <v>6.4</v>
      </c>
    </row>
    <row r="23" spans="1:31" s="103" customFormat="1" ht="13.5" customHeight="1" x14ac:dyDescent="0.15">
      <c r="A23" s="1444"/>
      <c r="B23" s="1456" t="s">
        <v>74</v>
      </c>
      <c r="C23" s="444" t="s">
        <v>169</v>
      </c>
      <c r="D23" s="203" t="s">
        <v>160</v>
      </c>
      <c r="E23" s="398">
        <v>0</v>
      </c>
      <c r="F23" s="398" t="s">
        <v>4</v>
      </c>
      <c r="G23" s="398">
        <v>0</v>
      </c>
      <c r="H23" s="398" t="s">
        <v>4</v>
      </c>
      <c r="I23" s="398">
        <v>0</v>
      </c>
      <c r="J23" s="398" t="s">
        <v>4</v>
      </c>
      <c r="K23" s="398">
        <v>0</v>
      </c>
      <c r="L23" s="398" t="s">
        <v>4</v>
      </c>
      <c r="M23" s="398">
        <v>0</v>
      </c>
      <c r="N23" s="398" t="s">
        <v>4</v>
      </c>
      <c r="O23" s="398">
        <v>0</v>
      </c>
      <c r="P23" s="402" t="s">
        <v>4</v>
      </c>
      <c r="Q23" s="418">
        <v>0</v>
      </c>
      <c r="R23" s="398" t="s">
        <v>4</v>
      </c>
      <c r="S23" s="398">
        <v>0</v>
      </c>
      <c r="T23" s="398" t="s">
        <v>4</v>
      </c>
      <c r="U23" s="398">
        <v>0</v>
      </c>
      <c r="V23" s="398" t="s">
        <v>4</v>
      </c>
      <c r="W23" s="398">
        <v>0</v>
      </c>
      <c r="X23" s="398" t="s">
        <v>4</v>
      </c>
      <c r="Y23" s="399">
        <v>0</v>
      </c>
      <c r="Z23" s="562" t="s">
        <v>4</v>
      </c>
      <c r="AA23" s="562">
        <v>0</v>
      </c>
      <c r="AB23" s="398" t="s">
        <v>4</v>
      </c>
      <c r="AC23" s="206" t="s">
        <v>52</v>
      </c>
      <c r="AD23" s="1462">
        <v>0</v>
      </c>
      <c r="AE23" s="1465">
        <v>0</v>
      </c>
    </row>
    <row r="24" spans="1:31" s="103" customFormat="1" ht="13.5" customHeight="1" x14ac:dyDescent="0.15">
      <c r="A24" s="1444"/>
      <c r="B24" s="1488"/>
      <c r="C24" s="181" t="s">
        <v>161</v>
      </c>
      <c r="D24" s="182" t="s">
        <v>160</v>
      </c>
      <c r="E24" s="552">
        <v>0</v>
      </c>
      <c r="F24" s="559">
        <v>0</v>
      </c>
      <c r="G24" s="559">
        <v>0</v>
      </c>
      <c r="H24" s="559">
        <v>0</v>
      </c>
      <c r="I24" s="559">
        <v>0</v>
      </c>
      <c r="J24" s="559">
        <v>0</v>
      </c>
      <c r="K24" s="559">
        <v>0</v>
      </c>
      <c r="L24" s="559">
        <v>0</v>
      </c>
      <c r="M24" s="559">
        <v>0</v>
      </c>
      <c r="N24" s="559">
        <v>0</v>
      </c>
      <c r="O24" s="559">
        <v>0</v>
      </c>
      <c r="P24" s="553">
        <v>0</v>
      </c>
      <c r="Q24" s="552">
        <v>0</v>
      </c>
      <c r="R24" s="559">
        <v>0</v>
      </c>
      <c r="S24" s="559">
        <v>0</v>
      </c>
      <c r="T24" s="559">
        <v>0</v>
      </c>
      <c r="U24" s="559">
        <v>0</v>
      </c>
      <c r="V24" s="559">
        <v>0</v>
      </c>
      <c r="W24" s="559">
        <v>0</v>
      </c>
      <c r="X24" s="559">
        <v>0</v>
      </c>
      <c r="Y24" s="560">
        <v>0</v>
      </c>
      <c r="Z24" s="560">
        <v>0</v>
      </c>
      <c r="AA24" s="560">
        <v>0</v>
      </c>
      <c r="AB24" s="559">
        <v>0</v>
      </c>
      <c r="AC24" s="552">
        <v>0</v>
      </c>
      <c r="AD24" s="1471"/>
      <c r="AE24" s="1490"/>
    </row>
    <row r="25" spans="1:31" s="103" customFormat="1" ht="13.5" customHeight="1" x14ac:dyDescent="0.15">
      <c r="A25" s="1444"/>
      <c r="B25" s="1488"/>
      <c r="C25" s="181" t="s">
        <v>170</v>
      </c>
      <c r="D25" s="182" t="s">
        <v>160</v>
      </c>
      <c r="E25" s="559">
        <v>0</v>
      </c>
      <c r="F25" s="559" t="s">
        <v>4</v>
      </c>
      <c r="G25" s="559">
        <v>0</v>
      </c>
      <c r="H25" s="559" t="s">
        <v>4</v>
      </c>
      <c r="I25" s="559">
        <v>0</v>
      </c>
      <c r="J25" s="559" t="s">
        <v>4</v>
      </c>
      <c r="K25" s="559">
        <v>0</v>
      </c>
      <c r="L25" s="559" t="s">
        <v>4</v>
      </c>
      <c r="M25" s="559">
        <v>0</v>
      </c>
      <c r="N25" s="559" t="s">
        <v>4</v>
      </c>
      <c r="O25" s="559">
        <v>0</v>
      </c>
      <c r="P25" s="553" t="s">
        <v>4</v>
      </c>
      <c r="Q25" s="552">
        <v>0</v>
      </c>
      <c r="R25" s="559" t="s">
        <v>4</v>
      </c>
      <c r="S25" s="559">
        <v>0</v>
      </c>
      <c r="T25" s="559" t="s">
        <v>4</v>
      </c>
      <c r="U25" s="559">
        <v>0</v>
      </c>
      <c r="V25" s="559" t="s">
        <v>4</v>
      </c>
      <c r="W25" s="559">
        <v>0</v>
      </c>
      <c r="X25" s="559" t="s">
        <v>4</v>
      </c>
      <c r="Y25" s="560">
        <v>0</v>
      </c>
      <c r="Z25" s="560" t="s">
        <v>4</v>
      </c>
      <c r="AA25" s="560">
        <v>0</v>
      </c>
      <c r="AB25" s="559" t="s">
        <v>4</v>
      </c>
      <c r="AC25" s="114" t="s">
        <v>52</v>
      </c>
      <c r="AD25" s="1472"/>
      <c r="AE25" s="1491"/>
    </row>
    <row r="26" spans="1:31" s="103" customFormat="1" ht="13.5" customHeight="1" x14ac:dyDescent="0.15">
      <c r="A26" s="1444"/>
      <c r="B26" s="1489"/>
      <c r="C26" s="453" t="s">
        <v>165</v>
      </c>
      <c r="D26" s="394" t="s">
        <v>160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9">
        <v>0</v>
      </c>
      <c r="N26" s="629">
        <v>0</v>
      </c>
      <c r="O26" s="629">
        <v>0</v>
      </c>
      <c r="P26" s="705">
        <v>0</v>
      </c>
      <c r="Q26" s="628">
        <v>0</v>
      </c>
      <c r="R26" s="629">
        <v>0</v>
      </c>
      <c r="S26" s="629">
        <v>0</v>
      </c>
      <c r="T26" s="629">
        <v>0</v>
      </c>
      <c r="U26" s="629">
        <v>0</v>
      </c>
      <c r="V26" s="629">
        <v>0</v>
      </c>
      <c r="W26" s="629">
        <v>0</v>
      </c>
      <c r="X26" s="629">
        <v>0</v>
      </c>
      <c r="Y26" s="698">
        <v>0</v>
      </c>
      <c r="Z26" s="698">
        <v>0</v>
      </c>
      <c r="AA26" s="698">
        <v>0</v>
      </c>
      <c r="AB26" s="629">
        <v>0</v>
      </c>
      <c r="AC26" s="628">
        <v>0</v>
      </c>
      <c r="AD26" s="699">
        <v>0</v>
      </c>
      <c r="AE26" s="705">
        <v>0</v>
      </c>
    </row>
    <row r="27" spans="1:31" s="103" customFormat="1" ht="13.5" customHeight="1" x14ac:dyDescent="0.15">
      <c r="A27" s="1444"/>
      <c r="B27" s="1455" t="s">
        <v>76</v>
      </c>
      <c r="C27" s="444" t="s">
        <v>169</v>
      </c>
      <c r="D27" s="203" t="s">
        <v>10</v>
      </c>
      <c r="E27" s="974">
        <v>15</v>
      </c>
      <c r="F27" s="974" t="s">
        <v>4</v>
      </c>
      <c r="G27" s="974">
        <v>15</v>
      </c>
      <c r="H27" s="1156" t="s">
        <v>4</v>
      </c>
      <c r="I27" s="1156">
        <v>14</v>
      </c>
      <c r="J27" s="1156" t="s">
        <v>4</v>
      </c>
      <c r="K27" s="1156">
        <v>13</v>
      </c>
      <c r="L27" s="1156" t="s">
        <v>4</v>
      </c>
      <c r="M27" s="1156">
        <v>13</v>
      </c>
      <c r="N27" s="1156" t="s">
        <v>4</v>
      </c>
      <c r="O27" s="1156">
        <v>14</v>
      </c>
      <c r="P27" s="1192" t="s">
        <v>4</v>
      </c>
      <c r="Q27" s="1158">
        <v>13</v>
      </c>
      <c r="R27" s="1156" t="s">
        <v>4</v>
      </c>
      <c r="S27" s="1156">
        <v>13</v>
      </c>
      <c r="T27" s="1156" t="s">
        <v>4</v>
      </c>
      <c r="U27" s="1156">
        <v>16</v>
      </c>
      <c r="V27" s="1156" t="s">
        <v>4</v>
      </c>
      <c r="W27" s="1156">
        <v>14</v>
      </c>
      <c r="X27" s="1156" t="s">
        <v>4</v>
      </c>
      <c r="Y27" s="1053">
        <v>15</v>
      </c>
      <c r="Z27" s="1053" t="s">
        <v>4</v>
      </c>
      <c r="AA27" s="1053">
        <v>17</v>
      </c>
      <c r="AB27" s="1156" t="s">
        <v>4</v>
      </c>
      <c r="AC27" s="976" t="s">
        <v>52</v>
      </c>
      <c r="AD27" s="1468">
        <v>19</v>
      </c>
      <c r="AE27" s="1459">
        <v>9.6</v>
      </c>
    </row>
    <row r="28" spans="1:31" s="103" customFormat="1" ht="13.5" customHeight="1" x14ac:dyDescent="0.15">
      <c r="A28" s="1444"/>
      <c r="B28" s="1486"/>
      <c r="C28" s="181" t="s">
        <v>161</v>
      </c>
      <c r="D28" s="182" t="s">
        <v>10</v>
      </c>
      <c r="E28" s="930">
        <v>16</v>
      </c>
      <c r="F28" s="930">
        <v>15</v>
      </c>
      <c r="G28" s="930">
        <v>14</v>
      </c>
      <c r="H28" s="930">
        <v>13</v>
      </c>
      <c r="I28" s="930">
        <v>13</v>
      </c>
      <c r="J28" s="930">
        <v>13</v>
      </c>
      <c r="K28" s="930">
        <v>12</v>
      </c>
      <c r="L28" s="930">
        <v>13</v>
      </c>
      <c r="M28" s="930">
        <v>9.6</v>
      </c>
      <c r="N28" s="930">
        <v>11</v>
      </c>
      <c r="O28" s="930">
        <v>12</v>
      </c>
      <c r="P28" s="1103">
        <v>14</v>
      </c>
      <c r="Q28" s="953">
        <v>13</v>
      </c>
      <c r="R28" s="930">
        <v>10</v>
      </c>
      <c r="S28" s="930">
        <v>13</v>
      </c>
      <c r="T28" s="930">
        <v>15</v>
      </c>
      <c r="U28" s="930">
        <v>16</v>
      </c>
      <c r="V28" s="930">
        <v>15</v>
      </c>
      <c r="W28" s="930">
        <v>14</v>
      </c>
      <c r="X28" s="930">
        <v>14</v>
      </c>
      <c r="Y28" s="1010">
        <v>16</v>
      </c>
      <c r="Z28" s="1010">
        <v>15</v>
      </c>
      <c r="AA28" s="1010">
        <v>16</v>
      </c>
      <c r="AB28" s="930">
        <v>17</v>
      </c>
      <c r="AC28" s="953">
        <v>14</v>
      </c>
      <c r="AD28" s="1481"/>
      <c r="AE28" s="1473"/>
    </row>
    <row r="29" spans="1:31" s="103" customFormat="1" ht="13.5" customHeight="1" x14ac:dyDescent="0.15">
      <c r="A29" s="1444"/>
      <c r="B29" s="1486"/>
      <c r="C29" s="181" t="s">
        <v>170</v>
      </c>
      <c r="D29" s="182" t="s">
        <v>10</v>
      </c>
      <c r="E29" s="929">
        <v>16</v>
      </c>
      <c r="F29" s="929" t="s">
        <v>4</v>
      </c>
      <c r="G29" s="929">
        <v>15</v>
      </c>
      <c r="H29" s="929" t="s">
        <v>4</v>
      </c>
      <c r="I29" s="929">
        <v>15</v>
      </c>
      <c r="J29" s="929" t="s">
        <v>4</v>
      </c>
      <c r="K29" s="929">
        <v>14</v>
      </c>
      <c r="L29" s="929" t="s">
        <v>4</v>
      </c>
      <c r="M29" s="929">
        <v>14</v>
      </c>
      <c r="N29" s="929" t="s">
        <v>4</v>
      </c>
      <c r="O29" s="929">
        <v>15</v>
      </c>
      <c r="P29" s="935" t="s">
        <v>4</v>
      </c>
      <c r="Q29" s="953">
        <v>15</v>
      </c>
      <c r="R29" s="929" t="s">
        <v>4</v>
      </c>
      <c r="S29" s="929">
        <v>14</v>
      </c>
      <c r="T29" s="929" t="s">
        <v>4</v>
      </c>
      <c r="U29" s="929">
        <v>17</v>
      </c>
      <c r="V29" s="929" t="s">
        <v>4</v>
      </c>
      <c r="W29" s="929">
        <v>16</v>
      </c>
      <c r="X29" s="929" t="s">
        <v>4</v>
      </c>
      <c r="Y29" s="932">
        <v>17</v>
      </c>
      <c r="Z29" s="932" t="s">
        <v>4</v>
      </c>
      <c r="AA29" s="932">
        <v>19</v>
      </c>
      <c r="AB29" s="930" t="s">
        <v>4</v>
      </c>
      <c r="AC29" s="928" t="s">
        <v>52</v>
      </c>
      <c r="AD29" s="1482"/>
      <c r="AE29" s="1474"/>
    </row>
    <row r="30" spans="1:31" s="103" customFormat="1" ht="13.5" customHeight="1" x14ac:dyDescent="0.15">
      <c r="A30" s="1444"/>
      <c r="B30" s="1487"/>
      <c r="C30" s="181" t="s">
        <v>165</v>
      </c>
      <c r="D30" s="236" t="s">
        <v>10</v>
      </c>
      <c r="E30" s="1149">
        <v>16</v>
      </c>
      <c r="F30" s="961">
        <v>15</v>
      </c>
      <c r="G30" s="961">
        <v>15</v>
      </c>
      <c r="H30" s="961">
        <v>13</v>
      </c>
      <c r="I30" s="961">
        <v>14</v>
      </c>
      <c r="J30" s="961">
        <v>13</v>
      </c>
      <c r="K30" s="961">
        <v>13</v>
      </c>
      <c r="L30" s="961">
        <v>13</v>
      </c>
      <c r="M30" s="961">
        <v>12</v>
      </c>
      <c r="N30" s="961">
        <v>11</v>
      </c>
      <c r="O30" s="961">
        <v>14</v>
      </c>
      <c r="P30" s="1193">
        <v>14</v>
      </c>
      <c r="Q30" s="964">
        <v>14</v>
      </c>
      <c r="R30" s="961">
        <v>10</v>
      </c>
      <c r="S30" s="961">
        <v>13</v>
      </c>
      <c r="T30" s="961">
        <v>15</v>
      </c>
      <c r="U30" s="961">
        <v>16</v>
      </c>
      <c r="V30" s="961">
        <v>15</v>
      </c>
      <c r="W30" s="961">
        <v>15</v>
      </c>
      <c r="X30" s="961">
        <v>14</v>
      </c>
      <c r="Y30" s="982">
        <v>16</v>
      </c>
      <c r="Z30" s="982">
        <v>15</v>
      </c>
      <c r="AA30" s="982">
        <v>17</v>
      </c>
      <c r="AB30" s="961">
        <v>17</v>
      </c>
      <c r="AC30" s="933">
        <v>14</v>
      </c>
      <c r="AD30" s="1159">
        <v>17</v>
      </c>
      <c r="AE30" s="1152">
        <v>10</v>
      </c>
    </row>
    <row r="31" spans="1:31" s="103" customFormat="1" ht="13.5" customHeight="1" x14ac:dyDescent="0.15">
      <c r="A31" s="1444"/>
      <c r="B31" s="820" t="s">
        <v>77</v>
      </c>
      <c r="C31" s="679" t="s">
        <v>157</v>
      </c>
      <c r="D31" s="397" t="s">
        <v>10</v>
      </c>
      <c r="E31" s="1153">
        <v>2.2000000000000002</v>
      </c>
      <c r="F31" s="1153">
        <v>0.4</v>
      </c>
      <c r="G31" s="1153">
        <v>0.4</v>
      </c>
      <c r="H31" s="1153" t="s">
        <v>173</v>
      </c>
      <c r="I31" s="1153">
        <v>0.3</v>
      </c>
      <c r="J31" s="1153">
        <v>0.5</v>
      </c>
      <c r="K31" s="1153">
        <v>0.2</v>
      </c>
      <c r="L31" s="1153">
        <v>0.1</v>
      </c>
      <c r="M31" s="1153" t="s">
        <v>173</v>
      </c>
      <c r="N31" s="1153">
        <v>0.1</v>
      </c>
      <c r="O31" s="1153">
        <v>0.8</v>
      </c>
      <c r="P31" s="1160">
        <v>0.2</v>
      </c>
      <c r="Q31" s="1155">
        <v>0.1</v>
      </c>
      <c r="R31" s="1153">
        <v>0.7</v>
      </c>
      <c r="S31" s="1153">
        <v>1.3</v>
      </c>
      <c r="T31" s="1153">
        <v>0.6</v>
      </c>
      <c r="U31" s="1153">
        <v>0.3</v>
      </c>
      <c r="V31" s="1153">
        <v>1.2</v>
      </c>
      <c r="W31" s="1153">
        <v>1</v>
      </c>
      <c r="X31" s="1153">
        <v>0.9</v>
      </c>
      <c r="Y31" s="1053">
        <v>0.9</v>
      </c>
      <c r="Z31" s="1063">
        <v>0.9</v>
      </c>
      <c r="AA31" s="1063">
        <v>2.2999999999999998</v>
      </c>
      <c r="AB31" s="1153">
        <v>1.6</v>
      </c>
      <c r="AC31" s="1155">
        <v>0.7</v>
      </c>
      <c r="AD31" s="934">
        <v>2.2999999999999998</v>
      </c>
      <c r="AE31" s="1160" t="s">
        <v>173</v>
      </c>
    </row>
    <row r="32" spans="1:31" s="103" customFormat="1" ht="13.5" customHeight="1" x14ac:dyDescent="0.15">
      <c r="A32" s="1444"/>
      <c r="B32" s="202" t="s">
        <v>78</v>
      </c>
      <c r="C32" s="444" t="s">
        <v>157</v>
      </c>
      <c r="D32" s="203" t="s">
        <v>10</v>
      </c>
      <c r="E32" s="973">
        <v>1.2</v>
      </c>
      <c r="F32" s="973">
        <v>0.8</v>
      </c>
      <c r="G32" s="973">
        <v>1.2</v>
      </c>
      <c r="H32" s="973">
        <v>0.5</v>
      </c>
      <c r="I32" s="973">
        <v>0.4</v>
      </c>
      <c r="J32" s="973">
        <v>0.7</v>
      </c>
      <c r="K32" s="973">
        <v>0.7</v>
      </c>
      <c r="L32" s="973">
        <v>0.3</v>
      </c>
      <c r="M32" s="973">
        <v>0.5</v>
      </c>
      <c r="N32" s="973">
        <v>0.7</v>
      </c>
      <c r="O32" s="973">
        <v>0.4</v>
      </c>
      <c r="P32" s="981">
        <v>0.9</v>
      </c>
      <c r="Q32" s="976">
        <v>0.1</v>
      </c>
      <c r="R32" s="973">
        <v>0.5</v>
      </c>
      <c r="S32" s="973">
        <v>0.6</v>
      </c>
      <c r="T32" s="973">
        <v>1.2</v>
      </c>
      <c r="U32" s="973">
        <v>1.4</v>
      </c>
      <c r="V32" s="974">
        <v>0.4</v>
      </c>
      <c r="W32" s="974">
        <v>0.8</v>
      </c>
      <c r="X32" s="974">
        <v>0.7</v>
      </c>
      <c r="Y32" s="978">
        <v>1.3</v>
      </c>
      <c r="Z32" s="978">
        <v>0.6</v>
      </c>
      <c r="AA32" s="978">
        <v>1.6</v>
      </c>
      <c r="AB32" s="973">
        <v>1.4</v>
      </c>
      <c r="AC32" s="979">
        <v>0.8</v>
      </c>
      <c r="AD32" s="934">
        <v>1.6</v>
      </c>
      <c r="AE32" s="935">
        <v>0.1</v>
      </c>
    </row>
    <row r="33" spans="1:31" s="103" customFormat="1" ht="13.5" customHeight="1" x14ac:dyDescent="0.15">
      <c r="A33" s="1444"/>
      <c r="B33" s="192" t="s">
        <v>79</v>
      </c>
      <c r="C33" s="181" t="s">
        <v>157</v>
      </c>
      <c r="D33" s="182" t="s">
        <v>10</v>
      </c>
      <c r="E33" s="929">
        <v>0.2</v>
      </c>
      <c r="F33" s="929">
        <v>0.1</v>
      </c>
      <c r="G33" s="929">
        <v>0.1</v>
      </c>
      <c r="H33" s="929" t="s">
        <v>173</v>
      </c>
      <c r="I33" s="929" t="s">
        <v>173</v>
      </c>
      <c r="J33" s="929">
        <v>0.1</v>
      </c>
      <c r="K33" s="929">
        <v>0.1</v>
      </c>
      <c r="L33" s="929" t="s">
        <v>173</v>
      </c>
      <c r="M33" s="929" t="s">
        <v>173</v>
      </c>
      <c r="N33" s="929">
        <v>0.1</v>
      </c>
      <c r="O33" s="929">
        <v>0.1</v>
      </c>
      <c r="P33" s="935" t="s">
        <v>173</v>
      </c>
      <c r="Q33" s="928">
        <v>0.1</v>
      </c>
      <c r="R33" s="929">
        <v>0.1</v>
      </c>
      <c r="S33" s="929">
        <v>0.2</v>
      </c>
      <c r="T33" s="929">
        <v>0.1</v>
      </c>
      <c r="U33" s="929">
        <v>0.1</v>
      </c>
      <c r="V33" s="929">
        <v>0.1</v>
      </c>
      <c r="W33" s="929">
        <v>0.3</v>
      </c>
      <c r="X33" s="929">
        <v>0.2</v>
      </c>
      <c r="Y33" s="932">
        <v>0.2</v>
      </c>
      <c r="Z33" s="932">
        <v>0.2</v>
      </c>
      <c r="AA33" s="932">
        <v>0.3</v>
      </c>
      <c r="AB33" s="929">
        <v>0.2</v>
      </c>
      <c r="AC33" s="953">
        <v>0.1</v>
      </c>
      <c r="AD33" s="934">
        <v>0.3</v>
      </c>
      <c r="AE33" s="935" t="s">
        <v>173</v>
      </c>
    </row>
    <row r="34" spans="1:31" s="103" customFormat="1" ht="13.5" customHeight="1" x14ac:dyDescent="0.15">
      <c r="A34" s="1444"/>
      <c r="B34" s="453" t="s">
        <v>80</v>
      </c>
      <c r="C34" s="390" t="s">
        <v>157</v>
      </c>
      <c r="D34" s="394" t="s">
        <v>10</v>
      </c>
      <c r="E34" s="1161">
        <v>13</v>
      </c>
      <c r="F34" s="1161">
        <v>14</v>
      </c>
      <c r="G34" s="1161">
        <v>12</v>
      </c>
      <c r="H34" s="1161">
        <v>12</v>
      </c>
      <c r="I34" s="1161">
        <v>12</v>
      </c>
      <c r="J34" s="1161">
        <v>12</v>
      </c>
      <c r="K34" s="1161">
        <v>11</v>
      </c>
      <c r="L34" s="1161">
        <v>12</v>
      </c>
      <c r="M34" s="1161">
        <v>9.1</v>
      </c>
      <c r="N34" s="1161">
        <v>9.6</v>
      </c>
      <c r="O34" s="1161">
        <v>11</v>
      </c>
      <c r="P34" s="1194">
        <v>13</v>
      </c>
      <c r="Q34" s="933">
        <v>13</v>
      </c>
      <c r="R34" s="1161">
        <v>9</v>
      </c>
      <c r="S34" s="1161">
        <v>11</v>
      </c>
      <c r="T34" s="1161">
        <v>13</v>
      </c>
      <c r="U34" s="1161">
        <v>14</v>
      </c>
      <c r="V34" s="1161">
        <v>14</v>
      </c>
      <c r="W34" s="1161">
        <v>12</v>
      </c>
      <c r="X34" s="1161">
        <v>12</v>
      </c>
      <c r="Y34" s="1067">
        <v>13</v>
      </c>
      <c r="Z34" s="1067">
        <v>13</v>
      </c>
      <c r="AA34" s="1067">
        <v>12</v>
      </c>
      <c r="AB34" s="1161">
        <v>14</v>
      </c>
      <c r="AC34" s="1151">
        <v>12</v>
      </c>
      <c r="AD34" s="1159">
        <v>14</v>
      </c>
      <c r="AE34" s="1152">
        <v>9</v>
      </c>
    </row>
    <row r="35" spans="1:31" s="103" customFormat="1" ht="13.5" customHeight="1" x14ac:dyDescent="0.15">
      <c r="A35" s="1444"/>
      <c r="B35" s="1455" t="s">
        <v>81</v>
      </c>
      <c r="C35" s="444" t="s">
        <v>169</v>
      </c>
      <c r="D35" s="397" t="s">
        <v>10</v>
      </c>
      <c r="E35" s="1163">
        <v>0.39</v>
      </c>
      <c r="F35" s="1164" t="s">
        <v>4</v>
      </c>
      <c r="G35" s="1164">
        <v>0.55000000000000004</v>
      </c>
      <c r="H35" s="1164" t="s">
        <v>4</v>
      </c>
      <c r="I35" s="1164">
        <v>1.8</v>
      </c>
      <c r="J35" s="1164" t="s">
        <v>4</v>
      </c>
      <c r="K35" s="1164">
        <v>0.89</v>
      </c>
      <c r="L35" s="1164" t="s">
        <v>4</v>
      </c>
      <c r="M35" s="1164">
        <v>0.57999999999999996</v>
      </c>
      <c r="N35" s="1164" t="s">
        <v>4</v>
      </c>
      <c r="O35" s="1164">
        <v>0.39</v>
      </c>
      <c r="P35" s="1195" t="s">
        <v>4</v>
      </c>
      <c r="Q35" s="1163">
        <v>1.5</v>
      </c>
      <c r="R35" s="1164" t="s">
        <v>4</v>
      </c>
      <c r="S35" s="1164">
        <v>0.48</v>
      </c>
      <c r="T35" s="1164" t="s">
        <v>4</v>
      </c>
      <c r="U35" s="1164">
        <v>0.31</v>
      </c>
      <c r="V35" s="1164" t="s">
        <v>4</v>
      </c>
      <c r="W35" s="1164">
        <v>0.28000000000000003</v>
      </c>
      <c r="X35" s="1164" t="s">
        <v>4</v>
      </c>
      <c r="Y35" s="1071">
        <v>1.9</v>
      </c>
      <c r="Z35" s="1071" t="s">
        <v>4</v>
      </c>
      <c r="AA35" s="1071">
        <v>1</v>
      </c>
      <c r="AB35" s="1164" t="s">
        <v>4</v>
      </c>
      <c r="AC35" s="1166" t="s">
        <v>52</v>
      </c>
      <c r="AD35" s="1483">
        <v>2.2000000000000002</v>
      </c>
      <c r="AE35" s="1492">
        <v>0.16</v>
      </c>
    </row>
    <row r="36" spans="1:31" s="103" customFormat="1" ht="13.5" customHeight="1" x14ac:dyDescent="0.15">
      <c r="A36" s="1444"/>
      <c r="B36" s="1486"/>
      <c r="C36" s="181" t="s">
        <v>161</v>
      </c>
      <c r="D36" s="182" t="s">
        <v>10</v>
      </c>
      <c r="E36" s="1167">
        <v>0.42</v>
      </c>
      <c r="F36" s="1168">
        <v>1.1000000000000001</v>
      </c>
      <c r="G36" s="1168">
        <v>0.61</v>
      </c>
      <c r="H36" s="1168">
        <v>0.16</v>
      </c>
      <c r="I36" s="1168">
        <v>1.7</v>
      </c>
      <c r="J36" s="1168">
        <v>0.38</v>
      </c>
      <c r="K36" s="1168">
        <v>0.88</v>
      </c>
      <c r="L36" s="1168">
        <v>1.2</v>
      </c>
      <c r="M36" s="1168">
        <v>0.42</v>
      </c>
      <c r="N36" s="1168">
        <v>0.17</v>
      </c>
      <c r="O36" s="1168">
        <v>0.4</v>
      </c>
      <c r="P36" s="1196">
        <v>2.2000000000000002</v>
      </c>
      <c r="Q36" s="1167">
        <v>1.4</v>
      </c>
      <c r="R36" s="1168">
        <v>0.33</v>
      </c>
      <c r="S36" s="1168">
        <v>0.65</v>
      </c>
      <c r="T36" s="1168">
        <v>0.44</v>
      </c>
      <c r="U36" s="1168">
        <v>0.32</v>
      </c>
      <c r="V36" s="1168">
        <v>0.27</v>
      </c>
      <c r="W36" s="1168">
        <v>0.45</v>
      </c>
      <c r="X36" s="1168">
        <v>0.55000000000000004</v>
      </c>
      <c r="Y36" s="1076">
        <v>1.8</v>
      </c>
      <c r="Z36" s="1076">
        <v>1.6</v>
      </c>
      <c r="AA36" s="1076">
        <v>1.1000000000000001</v>
      </c>
      <c r="AB36" s="1168">
        <v>0.7</v>
      </c>
      <c r="AC36" s="1167">
        <v>0.8</v>
      </c>
      <c r="AD36" s="1484"/>
      <c r="AE36" s="1493"/>
    </row>
    <row r="37" spans="1:31" s="103" customFormat="1" ht="13.5" customHeight="1" x14ac:dyDescent="0.15">
      <c r="A37" s="1444"/>
      <c r="B37" s="1486"/>
      <c r="C37" s="181" t="s">
        <v>170</v>
      </c>
      <c r="D37" s="182" t="s">
        <v>10</v>
      </c>
      <c r="E37" s="1167">
        <v>0.47</v>
      </c>
      <c r="F37" s="1168" t="s">
        <v>4</v>
      </c>
      <c r="G37" s="1168">
        <v>0.54</v>
      </c>
      <c r="H37" s="1168" t="s">
        <v>4</v>
      </c>
      <c r="I37" s="1168">
        <v>1.8</v>
      </c>
      <c r="J37" s="1168" t="s">
        <v>4</v>
      </c>
      <c r="K37" s="1168">
        <v>0.91</v>
      </c>
      <c r="L37" s="1168" t="s">
        <v>4</v>
      </c>
      <c r="M37" s="1168">
        <v>0.91</v>
      </c>
      <c r="N37" s="1168" t="s">
        <v>4</v>
      </c>
      <c r="O37" s="1168">
        <v>0.56999999999999995</v>
      </c>
      <c r="P37" s="1196" t="s">
        <v>4</v>
      </c>
      <c r="Q37" s="1167">
        <v>1.7</v>
      </c>
      <c r="R37" s="1168" t="s">
        <v>4</v>
      </c>
      <c r="S37" s="1168">
        <v>0.42</v>
      </c>
      <c r="T37" s="1168" t="s">
        <v>4</v>
      </c>
      <c r="U37" s="1168">
        <v>0.56000000000000005</v>
      </c>
      <c r="V37" s="1168" t="s">
        <v>4</v>
      </c>
      <c r="W37" s="1168">
        <v>0.3</v>
      </c>
      <c r="X37" s="1168" t="s">
        <v>4</v>
      </c>
      <c r="Y37" s="1076">
        <v>2.2000000000000002</v>
      </c>
      <c r="Z37" s="1076" t="s">
        <v>4</v>
      </c>
      <c r="AA37" s="1076">
        <v>1</v>
      </c>
      <c r="AB37" s="1168" t="s">
        <v>4</v>
      </c>
      <c r="AC37" s="1170" t="s">
        <v>52</v>
      </c>
      <c r="AD37" s="1485"/>
      <c r="AE37" s="1494"/>
    </row>
    <row r="38" spans="1:31" s="103" customFormat="1" ht="13.5" customHeight="1" x14ac:dyDescent="0.15">
      <c r="A38" s="1444"/>
      <c r="B38" s="1487"/>
      <c r="C38" s="181" t="s">
        <v>165</v>
      </c>
      <c r="D38" s="394" t="s">
        <v>10</v>
      </c>
      <c r="E38" s="1197">
        <v>0.43</v>
      </c>
      <c r="F38" s="1198">
        <v>1.1000000000000001</v>
      </c>
      <c r="G38" s="1198">
        <v>0.56999999999999995</v>
      </c>
      <c r="H38" s="1198">
        <v>0.16</v>
      </c>
      <c r="I38" s="1198">
        <v>1.8</v>
      </c>
      <c r="J38" s="1198">
        <v>0.38</v>
      </c>
      <c r="K38" s="1198">
        <v>0.89</v>
      </c>
      <c r="L38" s="1198">
        <v>1.2</v>
      </c>
      <c r="M38" s="1198">
        <v>0.64</v>
      </c>
      <c r="N38" s="1198">
        <v>0.17</v>
      </c>
      <c r="O38" s="1198">
        <v>0.45</v>
      </c>
      <c r="P38" s="1199">
        <v>2.2000000000000002</v>
      </c>
      <c r="Q38" s="1197">
        <v>1.5</v>
      </c>
      <c r="R38" s="1198">
        <v>0.33</v>
      </c>
      <c r="S38" s="1198">
        <v>0.52</v>
      </c>
      <c r="T38" s="1198">
        <v>0.44</v>
      </c>
      <c r="U38" s="1198">
        <v>0.4</v>
      </c>
      <c r="V38" s="1198">
        <v>0.27</v>
      </c>
      <c r="W38" s="1198">
        <v>0.34</v>
      </c>
      <c r="X38" s="1198">
        <v>0.55000000000000004</v>
      </c>
      <c r="Y38" s="1200">
        <v>2</v>
      </c>
      <c r="Z38" s="1200">
        <v>1.6</v>
      </c>
      <c r="AA38" s="1200">
        <v>1</v>
      </c>
      <c r="AB38" s="1198">
        <v>0.7</v>
      </c>
      <c r="AC38" s="1197">
        <v>0.82</v>
      </c>
      <c r="AD38" s="1201">
        <v>2.2000000000000002</v>
      </c>
      <c r="AE38" s="1202">
        <v>0.16</v>
      </c>
    </row>
    <row r="39" spans="1:31" s="103" customFormat="1" ht="13.5" customHeight="1" thickBot="1" x14ac:dyDescent="0.2">
      <c r="A39" s="1445"/>
      <c r="B39" s="303" t="s">
        <v>86</v>
      </c>
      <c r="C39" s="682" t="s">
        <v>162</v>
      </c>
      <c r="D39" s="243" t="s">
        <v>10</v>
      </c>
      <c r="E39" s="1125" t="s">
        <v>4</v>
      </c>
      <c r="F39" s="985" t="s">
        <v>4</v>
      </c>
      <c r="G39" s="985" t="s">
        <v>4</v>
      </c>
      <c r="H39" s="985">
        <v>7.0000000000000007E-2</v>
      </c>
      <c r="I39" s="985" t="s">
        <v>4</v>
      </c>
      <c r="J39" s="985" t="s">
        <v>4</v>
      </c>
      <c r="K39" s="985" t="s">
        <v>4</v>
      </c>
      <c r="L39" s="985" t="s">
        <v>4</v>
      </c>
      <c r="M39" s="985" t="s">
        <v>4</v>
      </c>
      <c r="N39" s="985">
        <v>0.1</v>
      </c>
      <c r="O39" s="985" t="s">
        <v>4</v>
      </c>
      <c r="P39" s="992" t="s">
        <v>4</v>
      </c>
      <c r="Q39" s="1125" t="s">
        <v>4</v>
      </c>
      <c r="R39" s="985" t="s">
        <v>4</v>
      </c>
      <c r="S39" s="985" t="s">
        <v>4</v>
      </c>
      <c r="T39" s="985">
        <v>0.34</v>
      </c>
      <c r="U39" s="985" t="s">
        <v>4</v>
      </c>
      <c r="V39" s="985" t="s">
        <v>4</v>
      </c>
      <c r="W39" s="985" t="s">
        <v>4</v>
      </c>
      <c r="X39" s="985" t="s">
        <v>4</v>
      </c>
      <c r="Y39" s="1186" t="s">
        <v>4</v>
      </c>
      <c r="Z39" s="1186">
        <v>1.5</v>
      </c>
      <c r="AA39" s="1186" t="s">
        <v>4</v>
      </c>
      <c r="AB39" s="985" t="s">
        <v>4</v>
      </c>
      <c r="AC39" s="990">
        <v>0.5</v>
      </c>
      <c r="AD39" s="1139">
        <v>1.5</v>
      </c>
      <c r="AE39" s="1119">
        <v>7.0000000000000007E-2</v>
      </c>
    </row>
    <row r="40" spans="1:31" s="103" customFormat="1" ht="13.5" customHeight="1" x14ac:dyDescent="0.15">
      <c r="A40" s="1511" t="s">
        <v>108</v>
      </c>
      <c r="B40" s="820" t="s">
        <v>71</v>
      </c>
      <c r="C40" s="679" t="s">
        <v>157</v>
      </c>
      <c r="D40" s="397" t="s">
        <v>158</v>
      </c>
      <c r="E40" s="314">
        <v>22.5</v>
      </c>
      <c r="F40" s="315">
        <v>22.5</v>
      </c>
      <c r="G40" s="315">
        <v>24</v>
      </c>
      <c r="H40" s="315">
        <v>25</v>
      </c>
      <c r="I40" s="315">
        <v>26</v>
      </c>
      <c r="J40" s="315">
        <v>27</v>
      </c>
      <c r="K40" s="315">
        <v>27</v>
      </c>
      <c r="L40" s="315">
        <v>29.5</v>
      </c>
      <c r="M40" s="315">
        <v>30</v>
      </c>
      <c r="N40" s="315">
        <v>28.5</v>
      </c>
      <c r="O40" s="315">
        <v>28.5</v>
      </c>
      <c r="P40" s="1189">
        <v>28.5</v>
      </c>
      <c r="Q40" s="314">
        <v>29</v>
      </c>
      <c r="R40" s="315">
        <v>25</v>
      </c>
      <c r="S40" s="315">
        <v>25.5</v>
      </c>
      <c r="T40" s="315">
        <v>22</v>
      </c>
      <c r="U40" s="315">
        <v>22</v>
      </c>
      <c r="V40" s="315">
        <v>21.5</v>
      </c>
      <c r="W40" s="315">
        <v>20</v>
      </c>
      <c r="X40" s="315">
        <v>19.5</v>
      </c>
      <c r="Y40" s="317">
        <v>19.5</v>
      </c>
      <c r="Z40" s="317">
        <v>19.5</v>
      </c>
      <c r="AA40" s="317">
        <v>19</v>
      </c>
      <c r="AB40" s="315">
        <v>21</v>
      </c>
      <c r="AC40" s="1190">
        <v>24.5</v>
      </c>
      <c r="AD40" s="1191">
        <v>30</v>
      </c>
      <c r="AE40" s="1189">
        <v>19</v>
      </c>
    </row>
    <row r="41" spans="1:31" s="103" customFormat="1" ht="13.5" customHeight="1" x14ac:dyDescent="0.15">
      <c r="A41" s="1444"/>
      <c r="B41" s="192" t="s">
        <v>72</v>
      </c>
      <c r="C41" s="181" t="s">
        <v>157</v>
      </c>
      <c r="D41" s="182" t="s">
        <v>159</v>
      </c>
      <c r="E41" s="114">
        <v>60</v>
      </c>
      <c r="F41" s="189">
        <v>96</v>
      </c>
      <c r="G41" s="189">
        <v>97</v>
      </c>
      <c r="H41" s="189">
        <v>87</v>
      </c>
      <c r="I41" s="189">
        <v>95</v>
      </c>
      <c r="J41" s="189" t="s">
        <v>172</v>
      </c>
      <c r="K41" s="189" t="s">
        <v>172</v>
      </c>
      <c r="L41" s="189" t="s">
        <v>172</v>
      </c>
      <c r="M41" s="189" t="s">
        <v>172</v>
      </c>
      <c r="N41" s="189" t="s">
        <v>172</v>
      </c>
      <c r="O41" s="189">
        <v>84</v>
      </c>
      <c r="P41" s="135" t="s">
        <v>172</v>
      </c>
      <c r="Q41" s="114" t="s">
        <v>172</v>
      </c>
      <c r="R41" s="189">
        <v>75</v>
      </c>
      <c r="S41" s="189">
        <v>76</v>
      </c>
      <c r="T41" s="189">
        <v>76</v>
      </c>
      <c r="U41" s="189" t="s">
        <v>172</v>
      </c>
      <c r="V41" s="189">
        <v>93</v>
      </c>
      <c r="W41" s="189">
        <v>66</v>
      </c>
      <c r="X41" s="189">
        <v>55</v>
      </c>
      <c r="Y41" s="190">
        <v>69</v>
      </c>
      <c r="Z41" s="190">
        <v>54</v>
      </c>
      <c r="AA41" s="190">
        <v>80</v>
      </c>
      <c r="AB41" s="189">
        <v>76</v>
      </c>
      <c r="AC41" s="114" t="s">
        <v>207</v>
      </c>
      <c r="AD41" s="110" t="s">
        <v>172</v>
      </c>
      <c r="AE41" s="135">
        <v>54</v>
      </c>
    </row>
    <row r="42" spans="1:31" s="103" customFormat="1" ht="13.5" customHeight="1" x14ac:dyDescent="0.15">
      <c r="A42" s="1444"/>
      <c r="B42" s="453" t="s">
        <v>0</v>
      </c>
      <c r="C42" s="390" t="s">
        <v>157</v>
      </c>
      <c r="D42" s="394" t="s">
        <v>4</v>
      </c>
      <c r="E42" s="1142">
        <v>6.9</v>
      </c>
      <c r="F42" s="1142">
        <v>6.9</v>
      </c>
      <c r="G42" s="1142">
        <v>6.9</v>
      </c>
      <c r="H42" s="1142">
        <v>6.7</v>
      </c>
      <c r="I42" s="1142">
        <v>6.9</v>
      </c>
      <c r="J42" s="1142">
        <v>7</v>
      </c>
      <c r="K42" s="1142">
        <v>7</v>
      </c>
      <c r="L42" s="1142">
        <v>7.1</v>
      </c>
      <c r="M42" s="1142">
        <v>7.1</v>
      </c>
      <c r="N42" s="1142">
        <v>7.1</v>
      </c>
      <c r="O42" s="1142">
        <v>7.2</v>
      </c>
      <c r="P42" s="1148">
        <v>7.1</v>
      </c>
      <c r="Q42" s="1144">
        <v>7.2</v>
      </c>
      <c r="R42" s="1142">
        <v>7.1</v>
      </c>
      <c r="S42" s="1142">
        <v>7.3</v>
      </c>
      <c r="T42" s="1142">
        <v>6.9</v>
      </c>
      <c r="U42" s="1145">
        <v>7</v>
      </c>
      <c r="V42" s="1142">
        <v>7</v>
      </c>
      <c r="W42" s="1145">
        <v>7</v>
      </c>
      <c r="X42" s="1142">
        <v>6.8</v>
      </c>
      <c r="Y42" s="1040">
        <v>7</v>
      </c>
      <c r="Z42" s="1040">
        <v>6.8</v>
      </c>
      <c r="AA42" s="1040">
        <v>6.9</v>
      </c>
      <c r="AB42" s="1142">
        <v>6.9</v>
      </c>
      <c r="AC42" s="1146" t="s">
        <v>52</v>
      </c>
      <c r="AD42" s="1147">
        <v>7.3</v>
      </c>
      <c r="AE42" s="1148">
        <v>6.7</v>
      </c>
    </row>
    <row r="43" spans="1:31" s="103" customFormat="1" ht="13.5" customHeight="1" x14ac:dyDescent="0.15">
      <c r="A43" s="1444"/>
      <c r="B43" s="1455" t="s">
        <v>1</v>
      </c>
      <c r="C43" s="444" t="s">
        <v>163</v>
      </c>
      <c r="D43" s="203" t="s">
        <v>10</v>
      </c>
      <c r="E43" s="973">
        <v>3.7</v>
      </c>
      <c r="F43" s="973" t="s">
        <v>4</v>
      </c>
      <c r="G43" s="973">
        <v>2.5</v>
      </c>
      <c r="H43" s="973" t="s">
        <v>4</v>
      </c>
      <c r="I43" s="973">
        <v>4.4000000000000004</v>
      </c>
      <c r="J43" s="973" t="s">
        <v>4</v>
      </c>
      <c r="K43" s="973">
        <v>2.5</v>
      </c>
      <c r="L43" s="973" t="s">
        <v>4</v>
      </c>
      <c r="M43" s="973">
        <v>1.1000000000000001</v>
      </c>
      <c r="N43" s="973" t="s">
        <v>4</v>
      </c>
      <c r="O43" s="973">
        <v>1.2</v>
      </c>
      <c r="P43" s="981" t="s">
        <v>4</v>
      </c>
      <c r="Q43" s="976">
        <v>1.8</v>
      </c>
      <c r="R43" s="973" t="s">
        <v>4</v>
      </c>
      <c r="S43" s="973">
        <v>1.9</v>
      </c>
      <c r="T43" s="973" t="s">
        <v>4</v>
      </c>
      <c r="U43" s="973">
        <v>1.4</v>
      </c>
      <c r="V43" s="973" t="s">
        <v>4</v>
      </c>
      <c r="W43" s="973">
        <v>6.9</v>
      </c>
      <c r="X43" s="973" t="s">
        <v>4</v>
      </c>
      <c r="Y43" s="977">
        <v>4.3</v>
      </c>
      <c r="Z43" s="978" t="s">
        <v>4</v>
      </c>
      <c r="AA43" s="978">
        <v>4.3</v>
      </c>
      <c r="AB43" s="973" t="s">
        <v>4</v>
      </c>
      <c r="AC43" s="976" t="s">
        <v>52</v>
      </c>
      <c r="AD43" s="1468">
        <v>9.9</v>
      </c>
      <c r="AE43" s="1459">
        <v>1.1000000000000001</v>
      </c>
    </row>
    <row r="44" spans="1:31" s="103" customFormat="1" ht="13.5" customHeight="1" x14ac:dyDescent="0.15">
      <c r="A44" s="1444"/>
      <c r="B44" s="1486"/>
      <c r="C44" s="181" t="s">
        <v>162</v>
      </c>
      <c r="D44" s="182" t="s">
        <v>10</v>
      </c>
      <c r="E44" s="929">
        <v>4.5</v>
      </c>
      <c r="F44" s="929">
        <v>2.5</v>
      </c>
      <c r="G44" s="929">
        <v>4.4000000000000004</v>
      </c>
      <c r="H44" s="929">
        <v>2.2000000000000002</v>
      </c>
      <c r="I44" s="929">
        <v>5.8</v>
      </c>
      <c r="J44" s="929">
        <v>4.8</v>
      </c>
      <c r="K44" s="929">
        <v>4.5999999999999996</v>
      </c>
      <c r="L44" s="929">
        <v>1.7</v>
      </c>
      <c r="M44" s="929">
        <v>1.7</v>
      </c>
      <c r="N44" s="929">
        <v>1.3</v>
      </c>
      <c r="O44" s="929">
        <v>1.6</v>
      </c>
      <c r="P44" s="935">
        <v>1.3</v>
      </c>
      <c r="Q44" s="928">
        <v>2.1</v>
      </c>
      <c r="R44" s="929">
        <v>2.1</v>
      </c>
      <c r="S44" s="929">
        <v>2.2000000000000002</v>
      </c>
      <c r="T44" s="929">
        <v>1.8</v>
      </c>
      <c r="U44" s="929">
        <v>2.1</v>
      </c>
      <c r="V44" s="929">
        <v>4.3</v>
      </c>
      <c r="W44" s="929">
        <v>8.6</v>
      </c>
      <c r="X44" s="929">
        <v>9.9</v>
      </c>
      <c r="Y44" s="932">
        <v>5.3</v>
      </c>
      <c r="Z44" s="1010">
        <v>6</v>
      </c>
      <c r="AA44" s="1010">
        <v>5.8</v>
      </c>
      <c r="AB44" s="929">
        <v>4.9000000000000004</v>
      </c>
      <c r="AC44" s="928">
        <v>3.8</v>
      </c>
      <c r="AD44" s="1469"/>
      <c r="AE44" s="1460"/>
    </row>
    <row r="45" spans="1:31" s="103" customFormat="1" ht="13.5" customHeight="1" x14ac:dyDescent="0.15">
      <c r="A45" s="1444"/>
      <c r="B45" s="1486"/>
      <c r="C45" s="181" t="s">
        <v>168</v>
      </c>
      <c r="D45" s="182" t="s">
        <v>10</v>
      </c>
      <c r="E45" s="929">
        <v>4.2</v>
      </c>
      <c r="F45" s="929" t="s">
        <v>4</v>
      </c>
      <c r="G45" s="929">
        <v>3</v>
      </c>
      <c r="H45" s="929" t="s">
        <v>4</v>
      </c>
      <c r="I45" s="929">
        <v>4.2</v>
      </c>
      <c r="J45" s="929" t="s">
        <v>4</v>
      </c>
      <c r="K45" s="929">
        <v>3.4</v>
      </c>
      <c r="L45" s="929" t="s">
        <v>4</v>
      </c>
      <c r="M45" s="929">
        <v>1.2</v>
      </c>
      <c r="N45" s="929" t="s">
        <v>4</v>
      </c>
      <c r="O45" s="929">
        <v>3.3</v>
      </c>
      <c r="P45" s="935" t="s">
        <v>4</v>
      </c>
      <c r="Q45" s="928">
        <v>1.8</v>
      </c>
      <c r="R45" s="929" t="s">
        <v>4</v>
      </c>
      <c r="S45" s="929">
        <v>2.6</v>
      </c>
      <c r="T45" s="929" t="s">
        <v>4</v>
      </c>
      <c r="U45" s="929">
        <v>1.8</v>
      </c>
      <c r="V45" s="929" t="s">
        <v>4</v>
      </c>
      <c r="W45" s="929">
        <v>6.3</v>
      </c>
      <c r="X45" s="929" t="s">
        <v>4</v>
      </c>
      <c r="Y45" s="932">
        <v>4.8</v>
      </c>
      <c r="Z45" s="1010" t="s">
        <v>4</v>
      </c>
      <c r="AA45" s="1010">
        <v>4.4000000000000004</v>
      </c>
      <c r="AB45" s="929" t="s">
        <v>4</v>
      </c>
      <c r="AC45" s="928" t="s">
        <v>52</v>
      </c>
      <c r="AD45" s="1470"/>
      <c r="AE45" s="1461"/>
    </row>
    <row r="46" spans="1:31" s="103" customFormat="1" ht="13.5" customHeight="1" x14ac:dyDescent="0.15">
      <c r="A46" s="1444"/>
      <c r="B46" s="1487"/>
      <c r="C46" s="390" t="s">
        <v>165</v>
      </c>
      <c r="D46" s="394" t="s">
        <v>10</v>
      </c>
      <c r="E46" s="1149">
        <v>4.0999999999999996</v>
      </c>
      <c r="F46" s="1149">
        <v>2.5</v>
      </c>
      <c r="G46" s="1149">
        <v>3.3</v>
      </c>
      <c r="H46" s="1149">
        <v>2.2000000000000002</v>
      </c>
      <c r="I46" s="1149">
        <v>4.8</v>
      </c>
      <c r="J46" s="1149">
        <v>4.8</v>
      </c>
      <c r="K46" s="1149">
        <v>3.5</v>
      </c>
      <c r="L46" s="1149">
        <v>1.7</v>
      </c>
      <c r="M46" s="1149">
        <v>1.3</v>
      </c>
      <c r="N46" s="1149">
        <v>1.3</v>
      </c>
      <c r="O46" s="1149">
        <v>2</v>
      </c>
      <c r="P46" s="1152">
        <v>1.3</v>
      </c>
      <c r="Q46" s="1151">
        <v>1.9</v>
      </c>
      <c r="R46" s="1149">
        <v>2.1</v>
      </c>
      <c r="S46" s="1149">
        <v>2.2000000000000002</v>
      </c>
      <c r="T46" s="1149">
        <v>1.8</v>
      </c>
      <c r="U46" s="1149">
        <v>1.8</v>
      </c>
      <c r="V46" s="1149">
        <v>4.3</v>
      </c>
      <c r="W46" s="1149">
        <v>7.3</v>
      </c>
      <c r="X46" s="1149">
        <v>9.9</v>
      </c>
      <c r="Y46" s="1059">
        <v>4.8</v>
      </c>
      <c r="Z46" s="1067">
        <v>6</v>
      </c>
      <c r="AA46" s="1067">
        <v>4.8</v>
      </c>
      <c r="AB46" s="1149">
        <v>4.9000000000000004</v>
      </c>
      <c r="AC46" s="1151">
        <v>3.5</v>
      </c>
      <c r="AD46" s="1061">
        <v>9.9</v>
      </c>
      <c r="AE46" s="1152">
        <v>1.3</v>
      </c>
    </row>
    <row r="47" spans="1:31" s="103" customFormat="1" ht="13.5" customHeight="1" x14ac:dyDescent="0.15">
      <c r="A47" s="1444"/>
      <c r="B47" s="1452" t="s">
        <v>6</v>
      </c>
      <c r="C47" s="444" t="s">
        <v>169</v>
      </c>
      <c r="D47" s="397" t="s">
        <v>10</v>
      </c>
      <c r="E47" s="1153">
        <v>2.6</v>
      </c>
      <c r="F47" s="1153" t="s">
        <v>4</v>
      </c>
      <c r="G47" s="1153">
        <v>1.2</v>
      </c>
      <c r="H47" s="1153" t="s">
        <v>4</v>
      </c>
      <c r="I47" s="1153">
        <v>1.1000000000000001</v>
      </c>
      <c r="J47" s="1153" t="s">
        <v>4</v>
      </c>
      <c r="K47" s="1153">
        <v>1.3</v>
      </c>
      <c r="L47" s="1153" t="s">
        <v>4</v>
      </c>
      <c r="M47" s="1153">
        <v>0.7</v>
      </c>
      <c r="N47" s="1153" t="s">
        <v>4</v>
      </c>
      <c r="O47" s="1153">
        <v>1</v>
      </c>
      <c r="P47" s="1160" t="s">
        <v>4</v>
      </c>
      <c r="Q47" s="1155">
        <v>1.5</v>
      </c>
      <c r="R47" s="1153" t="s">
        <v>4</v>
      </c>
      <c r="S47" s="1153">
        <v>1.4</v>
      </c>
      <c r="T47" s="1153" t="s">
        <v>4</v>
      </c>
      <c r="U47" s="1153">
        <v>1.4</v>
      </c>
      <c r="V47" s="1153" t="s">
        <v>4</v>
      </c>
      <c r="W47" s="1153">
        <v>2.6</v>
      </c>
      <c r="X47" s="1153" t="s">
        <v>4</v>
      </c>
      <c r="Y47" s="1063">
        <v>2.1</v>
      </c>
      <c r="Z47" s="1053" t="s">
        <v>4</v>
      </c>
      <c r="AA47" s="1053">
        <v>1.5</v>
      </c>
      <c r="AB47" s="1153" t="s">
        <v>4</v>
      </c>
      <c r="AC47" s="976" t="s">
        <v>52</v>
      </c>
      <c r="AD47" s="1468">
        <v>4.5</v>
      </c>
      <c r="AE47" s="1459">
        <v>0.7</v>
      </c>
    </row>
    <row r="48" spans="1:31" s="103" customFormat="1" ht="13.5" customHeight="1" x14ac:dyDescent="0.15">
      <c r="A48" s="1444"/>
      <c r="B48" s="1486"/>
      <c r="C48" s="181" t="s">
        <v>161</v>
      </c>
      <c r="D48" s="182" t="s">
        <v>10</v>
      </c>
      <c r="E48" s="929">
        <v>2.8</v>
      </c>
      <c r="F48" s="929">
        <v>1.6</v>
      </c>
      <c r="G48" s="929">
        <v>1.5</v>
      </c>
      <c r="H48" s="929">
        <v>1.6</v>
      </c>
      <c r="I48" s="929">
        <v>1.4</v>
      </c>
      <c r="J48" s="929">
        <v>1.3</v>
      </c>
      <c r="K48" s="929">
        <v>1.3</v>
      </c>
      <c r="L48" s="929">
        <v>1</v>
      </c>
      <c r="M48" s="929">
        <v>0.9</v>
      </c>
      <c r="N48" s="929">
        <v>1.1000000000000001</v>
      </c>
      <c r="O48" s="929">
        <v>1.3</v>
      </c>
      <c r="P48" s="935">
        <v>1.1000000000000001</v>
      </c>
      <c r="Q48" s="928">
        <v>1.6</v>
      </c>
      <c r="R48" s="929">
        <v>1.6</v>
      </c>
      <c r="S48" s="929">
        <v>1.7</v>
      </c>
      <c r="T48" s="929">
        <v>1.6</v>
      </c>
      <c r="U48" s="929">
        <v>1.3</v>
      </c>
      <c r="V48" s="929">
        <v>1.7</v>
      </c>
      <c r="W48" s="929">
        <v>2.4</v>
      </c>
      <c r="X48" s="929">
        <v>4.5</v>
      </c>
      <c r="Y48" s="932">
        <v>2.8</v>
      </c>
      <c r="Z48" s="1010">
        <v>3.6</v>
      </c>
      <c r="AA48" s="1010">
        <v>2.4</v>
      </c>
      <c r="AB48" s="929">
        <v>2.1</v>
      </c>
      <c r="AC48" s="928">
        <v>1.8</v>
      </c>
      <c r="AD48" s="1469"/>
      <c r="AE48" s="1460"/>
    </row>
    <row r="49" spans="1:87" s="103" customFormat="1" ht="13.5" customHeight="1" x14ac:dyDescent="0.15">
      <c r="A49" s="1444"/>
      <c r="B49" s="1486"/>
      <c r="C49" s="181" t="s">
        <v>170</v>
      </c>
      <c r="D49" s="182" t="s">
        <v>10</v>
      </c>
      <c r="E49" s="929">
        <v>2.7</v>
      </c>
      <c r="F49" s="929" t="s">
        <v>4</v>
      </c>
      <c r="G49" s="929">
        <v>1.4</v>
      </c>
      <c r="H49" s="929" t="s">
        <v>4</v>
      </c>
      <c r="I49" s="929">
        <v>1.2</v>
      </c>
      <c r="J49" s="929" t="s">
        <v>4</v>
      </c>
      <c r="K49" s="929">
        <v>1.3</v>
      </c>
      <c r="L49" s="929" t="s">
        <v>4</v>
      </c>
      <c r="M49" s="929">
        <v>0.9</v>
      </c>
      <c r="N49" s="929" t="s">
        <v>4</v>
      </c>
      <c r="O49" s="929">
        <v>0.9</v>
      </c>
      <c r="P49" s="935" t="s">
        <v>4</v>
      </c>
      <c r="Q49" s="928">
        <v>1.6</v>
      </c>
      <c r="R49" s="929" t="s">
        <v>4</v>
      </c>
      <c r="S49" s="929">
        <v>1.6</v>
      </c>
      <c r="T49" s="929" t="s">
        <v>4</v>
      </c>
      <c r="U49" s="929">
        <v>1.4</v>
      </c>
      <c r="V49" s="929" t="s">
        <v>4</v>
      </c>
      <c r="W49" s="929">
        <v>2.2999999999999998</v>
      </c>
      <c r="X49" s="929" t="s">
        <v>4</v>
      </c>
      <c r="Y49" s="932">
        <v>1.8</v>
      </c>
      <c r="Z49" s="1010" t="s">
        <v>4</v>
      </c>
      <c r="AA49" s="1010">
        <v>1.4</v>
      </c>
      <c r="AB49" s="929" t="s">
        <v>4</v>
      </c>
      <c r="AC49" s="928" t="s">
        <v>52</v>
      </c>
      <c r="AD49" s="1470"/>
      <c r="AE49" s="1461"/>
    </row>
    <row r="50" spans="1:87" s="103" customFormat="1" ht="13.5" customHeight="1" x14ac:dyDescent="0.15">
      <c r="A50" s="1444"/>
      <c r="B50" s="1487"/>
      <c r="C50" s="390" t="s">
        <v>165</v>
      </c>
      <c r="D50" s="394" t="s">
        <v>10</v>
      </c>
      <c r="E50" s="1149">
        <v>2.7</v>
      </c>
      <c r="F50" s="1149">
        <v>1.6</v>
      </c>
      <c r="G50" s="1149">
        <v>1.4</v>
      </c>
      <c r="H50" s="1149">
        <v>1.6</v>
      </c>
      <c r="I50" s="1149">
        <v>1.2</v>
      </c>
      <c r="J50" s="1149">
        <v>1.3</v>
      </c>
      <c r="K50" s="1149">
        <v>1.3</v>
      </c>
      <c r="L50" s="1149">
        <v>1</v>
      </c>
      <c r="M50" s="1149">
        <v>0.8</v>
      </c>
      <c r="N50" s="1149">
        <v>1.1000000000000001</v>
      </c>
      <c r="O50" s="1149">
        <v>1.1000000000000001</v>
      </c>
      <c r="P50" s="1152">
        <v>1.1000000000000001</v>
      </c>
      <c r="Q50" s="1151">
        <v>1.6</v>
      </c>
      <c r="R50" s="1149">
        <v>1.6</v>
      </c>
      <c r="S50" s="1149">
        <v>1.6</v>
      </c>
      <c r="T50" s="1149">
        <v>1.6</v>
      </c>
      <c r="U50" s="1149">
        <v>1.4</v>
      </c>
      <c r="V50" s="1149">
        <v>1.7</v>
      </c>
      <c r="W50" s="1149">
        <v>2.4</v>
      </c>
      <c r="X50" s="1149">
        <v>4.5</v>
      </c>
      <c r="Y50" s="1059">
        <v>2.2000000000000002</v>
      </c>
      <c r="Z50" s="1067">
        <v>3.6</v>
      </c>
      <c r="AA50" s="1067">
        <v>1.8</v>
      </c>
      <c r="AB50" s="1149">
        <v>2.1</v>
      </c>
      <c r="AC50" s="1151">
        <v>1.8</v>
      </c>
      <c r="AD50" s="1061">
        <v>4.5</v>
      </c>
      <c r="AE50" s="1152">
        <v>0.8</v>
      </c>
    </row>
    <row r="51" spans="1:87" s="103" customFormat="1" ht="13.5" customHeight="1" x14ac:dyDescent="0.15">
      <c r="A51" s="1444"/>
      <c r="B51" s="1452" t="s">
        <v>2</v>
      </c>
      <c r="C51" s="444" t="s">
        <v>169</v>
      </c>
      <c r="D51" s="397" t="s">
        <v>10</v>
      </c>
      <c r="E51" s="141">
        <v>5</v>
      </c>
      <c r="F51" s="141" t="s">
        <v>4</v>
      </c>
      <c r="G51" s="141">
        <v>2</v>
      </c>
      <c r="H51" s="141" t="s">
        <v>4</v>
      </c>
      <c r="I51" s="141">
        <v>2</v>
      </c>
      <c r="J51" s="141" t="s">
        <v>4</v>
      </c>
      <c r="K51" s="141">
        <v>1</v>
      </c>
      <c r="L51" s="141" t="s">
        <v>4</v>
      </c>
      <c r="M51" s="141">
        <v>2</v>
      </c>
      <c r="N51" s="141" t="s">
        <v>4</v>
      </c>
      <c r="O51" s="141">
        <v>2</v>
      </c>
      <c r="P51" s="140" t="s">
        <v>4</v>
      </c>
      <c r="Q51" s="143">
        <v>2</v>
      </c>
      <c r="R51" s="141" t="s">
        <v>4</v>
      </c>
      <c r="S51" s="141">
        <v>3</v>
      </c>
      <c r="T51" s="141" t="s">
        <v>4</v>
      </c>
      <c r="U51" s="141">
        <v>2</v>
      </c>
      <c r="V51" s="141" t="s">
        <v>4</v>
      </c>
      <c r="W51" s="141">
        <v>6</v>
      </c>
      <c r="X51" s="141" t="s">
        <v>4</v>
      </c>
      <c r="Y51" s="144">
        <v>3</v>
      </c>
      <c r="Z51" s="144" t="s">
        <v>4</v>
      </c>
      <c r="AA51" s="144">
        <v>2</v>
      </c>
      <c r="AB51" s="141" t="s">
        <v>4</v>
      </c>
      <c r="AC51" s="206" t="s">
        <v>52</v>
      </c>
      <c r="AD51" s="1475">
        <v>15</v>
      </c>
      <c r="AE51" s="1478">
        <v>1</v>
      </c>
    </row>
    <row r="52" spans="1:87" s="103" customFormat="1" ht="13.5" customHeight="1" x14ac:dyDescent="0.15">
      <c r="A52" s="1444"/>
      <c r="B52" s="1486"/>
      <c r="C52" s="181" t="s">
        <v>161</v>
      </c>
      <c r="D52" s="182" t="s">
        <v>10</v>
      </c>
      <c r="E52" s="106">
        <v>6</v>
      </c>
      <c r="F52" s="106">
        <v>2</v>
      </c>
      <c r="G52" s="106">
        <v>3</v>
      </c>
      <c r="H52" s="106">
        <v>3</v>
      </c>
      <c r="I52" s="106">
        <v>2</v>
      </c>
      <c r="J52" s="106">
        <v>2</v>
      </c>
      <c r="K52" s="106">
        <v>3</v>
      </c>
      <c r="L52" s="106">
        <v>2</v>
      </c>
      <c r="M52" s="106">
        <v>3</v>
      </c>
      <c r="N52" s="106">
        <v>2</v>
      </c>
      <c r="O52" s="106">
        <v>3</v>
      </c>
      <c r="P52" s="105">
        <v>2</v>
      </c>
      <c r="Q52" s="112">
        <v>2</v>
      </c>
      <c r="R52" s="106">
        <v>4</v>
      </c>
      <c r="S52" s="106">
        <v>4</v>
      </c>
      <c r="T52" s="106">
        <v>4</v>
      </c>
      <c r="U52" s="106">
        <v>3</v>
      </c>
      <c r="V52" s="106">
        <v>3</v>
      </c>
      <c r="W52" s="106">
        <v>5</v>
      </c>
      <c r="X52" s="106">
        <v>15</v>
      </c>
      <c r="Y52" s="113">
        <v>4</v>
      </c>
      <c r="Z52" s="113">
        <v>6</v>
      </c>
      <c r="AA52" s="113">
        <v>3</v>
      </c>
      <c r="AB52" s="106">
        <v>3</v>
      </c>
      <c r="AC52" s="114">
        <v>4</v>
      </c>
      <c r="AD52" s="1476"/>
      <c r="AE52" s="1479"/>
    </row>
    <row r="53" spans="1:87" s="103" customFormat="1" ht="13.5" customHeight="1" x14ac:dyDescent="0.15">
      <c r="A53" s="1444"/>
      <c r="B53" s="1486"/>
      <c r="C53" s="181" t="s">
        <v>170</v>
      </c>
      <c r="D53" s="182" t="s">
        <v>10</v>
      </c>
      <c r="E53" s="106">
        <v>5</v>
      </c>
      <c r="F53" s="106" t="s">
        <v>4</v>
      </c>
      <c r="G53" s="106">
        <v>2</v>
      </c>
      <c r="H53" s="106" t="s">
        <v>4</v>
      </c>
      <c r="I53" s="106">
        <v>2</v>
      </c>
      <c r="J53" s="106" t="s">
        <v>4</v>
      </c>
      <c r="K53" s="106">
        <v>2</v>
      </c>
      <c r="L53" s="106" t="s">
        <v>4</v>
      </c>
      <c r="M53" s="106">
        <v>2</v>
      </c>
      <c r="N53" s="106" t="s">
        <v>4</v>
      </c>
      <c r="O53" s="106">
        <v>3</v>
      </c>
      <c r="P53" s="105" t="s">
        <v>4</v>
      </c>
      <c r="Q53" s="112">
        <v>2</v>
      </c>
      <c r="R53" s="106" t="s">
        <v>4</v>
      </c>
      <c r="S53" s="106">
        <v>5</v>
      </c>
      <c r="T53" s="106" t="s">
        <v>4</v>
      </c>
      <c r="U53" s="106">
        <v>4</v>
      </c>
      <c r="V53" s="106" t="s">
        <v>4</v>
      </c>
      <c r="W53" s="106">
        <v>5</v>
      </c>
      <c r="X53" s="106" t="s">
        <v>4</v>
      </c>
      <c r="Y53" s="113">
        <v>3</v>
      </c>
      <c r="Z53" s="113" t="s">
        <v>4</v>
      </c>
      <c r="AA53" s="113">
        <v>2</v>
      </c>
      <c r="AB53" s="106" t="s">
        <v>4</v>
      </c>
      <c r="AC53" s="114" t="s">
        <v>52</v>
      </c>
      <c r="AD53" s="1477"/>
      <c r="AE53" s="1480"/>
    </row>
    <row r="54" spans="1:87" s="103" customFormat="1" ht="13.5" customHeight="1" x14ac:dyDescent="0.15">
      <c r="A54" s="1444"/>
      <c r="B54" s="1487"/>
      <c r="C54" s="390" t="s">
        <v>165</v>
      </c>
      <c r="D54" s="394" t="s">
        <v>10</v>
      </c>
      <c r="E54" s="708">
        <v>5</v>
      </c>
      <c r="F54" s="708">
        <v>2</v>
      </c>
      <c r="G54" s="708">
        <v>2</v>
      </c>
      <c r="H54" s="708">
        <v>3</v>
      </c>
      <c r="I54" s="708">
        <v>2</v>
      </c>
      <c r="J54" s="708">
        <v>2</v>
      </c>
      <c r="K54" s="708">
        <v>2</v>
      </c>
      <c r="L54" s="708">
        <v>2</v>
      </c>
      <c r="M54" s="708">
        <v>2</v>
      </c>
      <c r="N54" s="708">
        <v>2</v>
      </c>
      <c r="O54" s="708">
        <v>3</v>
      </c>
      <c r="P54" s="799">
        <v>2</v>
      </c>
      <c r="Q54" s="672">
        <v>2</v>
      </c>
      <c r="R54" s="708">
        <v>4</v>
      </c>
      <c r="S54" s="708">
        <v>4</v>
      </c>
      <c r="T54" s="708">
        <v>4</v>
      </c>
      <c r="U54" s="708">
        <v>3</v>
      </c>
      <c r="V54" s="708">
        <v>3</v>
      </c>
      <c r="W54" s="708">
        <v>5</v>
      </c>
      <c r="X54" s="708">
        <v>15</v>
      </c>
      <c r="Y54" s="708">
        <v>3</v>
      </c>
      <c r="Z54" s="708">
        <v>6</v>
      </c>
      <c r="AA54" s="708">
        <v>2</v>
      </c>
      <c r="AB54" s="708">
        <v>3</v>
      </c>
      <c r="AC54" s="280">
        <v>3</v>
      </c>
      <c r="AD54" s="284">
        <v>15</v>
      </c>
      <c r="AE54" s="282">
        <v>2</v>
      </c>
      <c r="AF54" s="446"/>
      <c r="AG54" s="446"/>
      <c r="AH54" s="770"/>
      <c r="AI54" s="770"/>
      <c r="AJ54" s="770"/>
      <c r="AK54" s="446"/>
      <c r="AM54" s="446"/>
      <c r="AN54" s="442"/>
      <c r="AO54" s="442"/>
      <c r="AP54" s="787"/>
      <c r="AQ54" s="787"/>
      <c r="AR54" s="787"/>
      <c r="AS54" s="442"/>
      <c r="AT54" s="442"/>
      <c r="AU54" s="442"/>
      <c r="AV54" s="603"/>
      <c r="AW54" s="442"/>
      <c r="AX54" s="442"/>
      <c r="AY54" s="442"/>
      <c r="AZ54" s="603"/>
      <c r="BA54" s="603"/>
      <c r="BB54" s="446"/>
      <c r="BC54" s="603"/>
      <c r="BD54" s="446"/>
      <c r="BE54" s="446"/>
      <c r="BF54" s="446"/>
      <c r="BG54" s="770"/>
      <c r="BH54" s="788"/>
      <c r="BI54" s="770"/>
      <c r="BJ54" s="446"/>
      <c r="BL54" s="602"/>
      <c r="BM54" s="602"/>
      <c r="BN54" s="604"/>
      <c r="BO54" s="446"/>
      <c r="BP54" s="446"/>
      <c r="BQ54" s="446"/>
      <c r="BR54" s="604"/>
      <c r="BS54" s="446"/>
      <c r="BT54" s="446"/>
      <c r="BU54" s="604"/>
      <c r="BV54" s="602"/>
      <c r="BW54" s="446"/>
      <c r="BX54" s="446"/>
      <c r="BY54" s="446"/>
      <c r="BZ54" s="446"/>
      <c r="CA54" s="604"/>
      <c r="CB54" s="446"/>
      <c r="CC54" s="446"/>
      <c r="CD54" s="604"/>
      <c r="CE54" s="604"/>
      <c r="CF54" s="789"/>
      <c r="CG54" s="770"/>
      <c r="CH54" s="790"/>
      <c r="CI54" s="791"/>
    </row>
    <row r="55" spans="1:87" s="103" customFormat="1" ht="13.5" customHeight="1" x14ac:dyDescent="0.15">
      <c r="A55" s="1444"/>
      <c r="B55" s="1455" t="s">
        <v>3</v>
      </c>
      <c r="C55" s="444" t="s">
        <v>169</v>
      </c>
      <c r="D55" s="203" t="s">
        <v>10</v>
      </c>
      <c r="E55" s="973">
        <v>9.6999999999999993</v>
      </c>
      <c r="F55" s="973" t="s">
        <v>4</v>
      </c>
      <c r="G55" s="973">
        <v>8.3000000000000007</v>
      </c>
      <c r="H55" s="973" t="s">
        <v>4</v>
      </c>
      <c r="I55" s="973">
        <v>8.4</v>
      </c>
      <c r="J55" s="973" t="s">
        <v>4</v>
      </c>
      <c r="K55" s="973">
        <v>7.8</v>
      </c>
      <c r="L55" s="973" t="s">
        <v>4</v>
      </c>
      <c r="M55" s="973">
        <v>7.5</v>
      </c>
      <c r="N55" s="973" t="s">
        <v>4</v>
      </c>
      <c r="O55" s="973">
        <v>7.3</v>
      </c>
      <c r="P55" s="981" t="s">
        <v>4</v>
      </c>
      <c r="Q55" s="976">
        <v>6.8</v>
      </c>
      <c r="R55" s="973" t="s">
        <v>4</v>
      </c>
      <c r="S55" s="973">
        <v>6.8</v>
      </c>
      <c r="T55" s="973" t="s">
        <v>4</v>
      </c>
      <c r="U55" s="973">
        <v>6.7</v>
      </c>
      <c r="V55" s="973" t="s">
        <v>4</v>
      </c>
      <c r="W55" s="973">
        <v>8</v>
      </c>
      <c r="X55" s="973" t="s">
        <v>4</v>
      </c>
      <c r="Y55" s="977">
        <v>8</v>
      </c>
      <c r="Z55" s="978" t="s">
        <v>4</v>
      </c>
      <c r="AA55" s="978">
        <v>7.2</v>
      </c>
      <c r="AB55" s="973" t="s">
        <v>4</v>
      </c>
      <c r="AC55" s="976" t="s">
        <v>52</v>
      </c>
      <c r="AD55" s="1468">
        <v>12</v>
      </c>
      <c r="AE55" s="1459">
        <v>6.6</v>
      </c>
      <c r="BL55" s="602"/>
      <c r="BM55" s="602"/>
      <c r="BN55" s="604"/>
      <c r="BO55" s="446"/>
      <c r="BP55" s="446"/>
      <c r="BQ55" s="446"/>
      <c r="BR55" s="604"/>
      <c r="BS55" s="446"/>
      <c r="BT55" s="446"/>
      <c r="BU55" s="604"/>
      <c r="BV55" s="602"/>
      <c r="BW55" s="446"/>
      <c r="BX55" s="446"/>
      <c r="BY55" s="446"/>
      <c r="BZ55" s="446"/>
      <c r="CA55" s="604"/>
      <c r="CB55" s="446"/>
      <c r="CC55" s="446"/>
      <c r="CD55" s="604"/>
      <c r="CE55" s="604"/>
      <c r="CF55" s="789"/>
      <c r="CG55" s="770"/>
      <c r="CH55" s="790"/>
      <c r="CI55" s="791"/>
    </row>
    <row r="56" spans="1:87" s="103" customFormat="1" ht="13.5" customHeight="1" x14ac:dyDescent="0.15">
      <c r="A56" s="1444"/>
      <c r="B56" s="1486"/>
      <c r="C56" s="181" t="s">
        <v>161</v>
      </c>
      <c r="D56" s="182" t="s">
        <v>10</v>
      </c>
      <c r="E56" s="929">
        <v>10</v>
      </c>
      <c r="F56" s="929">
        <v>8.5</v>
      </c>
      <c r="G56" s="929">
        <v>8.5</v>
      </c>
      <c r="H56" s="929">
        <v>8.1</v>
      </c>
      <c r="I56" s="929">
        <v>8.5</v>
      </c>
      <c r="J56" s="929">
        <v>8.1999999999999993</v>
      </c>
      <c r="K56" s="929">
        <v>8.4</v>
      </c>
      <c r="L56" s="929">
        <v>7.9</v>
      </c>
      <c r="M56" s="929">
        <v>7.8</v>
      </c>
      <c r="N56" s="929">
        <v>6.6</v>
      </c>
      <c r="O56" s="929">
        <v>8.3000000000000007</v>
      </c>
      <c r="P56" s="935">
        <v>8</v>
      </c>
      <c r="Q56" s="928">
        <v>6.9</v>
      </c>
      <c r="R56" s="929">
        <v>6.9</v>
      </c>
      <c r="S56" s="929">
        <v>7.9</v>
      </c>
      <c r="T56" s="929">
        <v>7.1</v>
      </c>
      <c r="U56" s="929">
        <v>7.1</v>
      </c>
      <c r="V56" s="929">
        <v>7.3</v>
      </c>
      <c r="W56" s="929">
        <v>9</v>
      </c>
      <c r="X56" s="929">
        <v>12</v>
      </c>
      <c r="Y56" s="932">
        <v>9.3000000000000007</v>
      </c>
      <c r="Z56" s="1010">
        <v>9.1999999999999993</v>
      </c>
      <c r="AA56" s="1010">
        <v>8.1</v>
      </c>
      <c r="AB56" s="929">
        <v>8.6999999999999993</v>
      </c>
      <c r="AC56" s="928">
        <v>8.3000000000000007</v>
      </c>
      <c r="AD56" s="1469"/>
      <c r="AE56" s="1460"/>
      <c r="BL56" s="602"/>
      <c r="BM56" s="602"/>
      <c r="BN56" s="604"/>
      <c r="BO56" s="446"/>
      <c r="BP56" s="446"/>
      <c r="BQ56" s="446"/>
      <c r="BR56" s="604"/>
      <c r="BS56" s="446"/>
      <c r="BT56" s="446"/>
      <c r="BU56" s="604"/>
      <c r="BV56" s="602"/>
      <c r="BW56" s="446"/>
      <c r="BX56" s="446"/>
      <c r="BY56" s="446"/>
      <c r="BZ56" s="446"/>
      <c r="CA56" s="604"/>
      <c r="CB56" s="446"/>
      <c r="CC56" s="446"/>
      <c r="CD56" s="604"/>
      <c r="CE56" s="604"/>
      <c r="CF56" s="789"/>
      <c r="CG56" s="770"/>
      <c r="CH56" s="790"/>
      <c r="CI56" s="791"/>
    </row>
    <row r="57" spans="1:87" s="103" customFormat="1" ht="13.5" customHeight="1" x14ac:dyDescent="0.15">
      <c r="A57" s="1444"/>
      <c r="B57" s="1486"/>
      <c r="C57" s="181" t="s">
        <v>170</v>
      </c>
      <c r="D57" s="236" t="s">
        <v>10</v>
      </c>
      <c r="E57" s="929">
        <v>9.6</v>
      </c>
      <c r="F57" s="929" t="s">
        <v>4</v>
      </c>
      <c r="G57" s="929">
        <v>8.3000000000000007</v>
      </c>
      <c r="H57" s="929" t="s">
        <v>4</v>
      </c>
      <c r="I57" s="929">
        <v>8.6</v>
      </c>
      <c r="J57" s="929" t="s">
        <v>4</v>
      </c>
      <c r="K57" s="929">
        <v>8.6999999999999993</v>
      </c>
      <c r="L57" s="929" t="s">
        <v>4</v>
      </c>
      <c r="M57" s="929">
        <v>7.6</v>
      </c>
      <c r="N57" s="929" t="s">
        <v>4</v>
      </c>
      <c r="O57" s="929">
        <v>8</v>
      </c>
      <c r="P57" s="935" t="s">
        <v>4</v>
      </c>
      <c r="Q57" s="928">
        <v>7.2</v>
      </c>
      <c r="R57" s="929" t="s">
        <v>4</v>
      </c>
      <c r="S57" s="929">
        <v>8.4</v>
      </c>
      <c r="T57" s="929" t="s">
        <v>4</v>
      </c>
      <c r="U57" s="929">
        <v>8.5</v>
      </c>
      <c r="V57" s="929" t="s">
        <v>4</v>
      </c>
      <c r="W57" s="929">
        <v>8.6</v>
      </c>
      <c r="X57" s="929" t="s">
        <v>4</v>
      </c>
      <c r="Y57" s="932">
        <v>8.4</v>
      </c>
      <c r="Z57" s="932" t="s">
        <v>4</v>
      </c>
      <c r="AA57" s="932">
        <v>7.8</v>
      </c>
      <c r="AB57" s="929" t="s">
        <v>4</v>
      </c>
      <c r="AC57" s="928" t="s">
        <v>52</v>
      </c>
      <c r="AD57" s="1470"/>
      <c r="AE57" s="1461"/>
      <c r="BL57" s="602"/>
      <c r="BM57" s="602"/>
      <c r="BN57" s="604"/>
      <c r="BO57" s="446"/>
      <c r="BP57" s="446"/>
      <c r="BQ57" s="446"/>
      <c r="BR57" s="604"/>
      <c r="BS57" s="446"/>
      <c r="BT57" s="446"/>
      <c r="BU57" s="604"/>
      <c r="BV57" s="602"/>
      <c r="BW57" s="446"/>
      <c r="BX57" s="446"/>
      <c r="BY57" s="446"/>
      <c r="BZ57" s="446"/>
      <c r="CA57" s="604"/>
      <c r="CB57" s="446"/>
      <c r="CC57" s="446"/>
      <c r="CD57" s="604"/>
      <c r="CE57" s="604"/>
      <c r="CF57" s="789"/>
      <c r="CG57" s="770"/>
      <c r="CH57" s="790"/>
      <c r="CI57" s="791"/>
    </row>
    <row r="58" spans="1:87" s="103" customFormat="1" ht="13.5" customHeight="1" x14ac:dyDescent="0.15">
      <c r="A58" s="1444"/>
      <c r="B58" s="1486"/>
      <c r="C58" s="453" t="s">
        <v>165</v>
      </c>
      <c r="D58" s="394" t="s">
        <v>10</v>
      </c>
      <c r="E58" s="1149">
        <v>9.8000000000000007</v>
      </c>
      <c r="F58" s="962">
        <v>8.5</v>
      </c>
      <c r="G58" s="962">
        <v>8.4</v>
      </c>
      <c r="H58" s="962">
        <v>8.1</v>
      </c>
      <c r="I58" s="962">
        <v>8.5</v>
      </c>
      <c r="J58" s="962">
        <v>8.1999999999999993</v>
      </c>
      <c r="K58" s="962">
        <v>8.3000000000000007</v>
      </c>
      <c r="L58" s="962">
        <v>7.9</v>
      </c>
      <c r="M58" s="962">
        <v>7.6</v>
      </c>
      <c r="N58" s="962">
        <v>6.6</v>
      </c>
      <c r="O58" s="962">
        <v>7.9</v>
      </c>
      <c r="P58" s="950">
        <v>8</v>
      </c>
      <c r="Q58" s="947">
        <v>7</v>
      </c>
      <c r="R58" s="962">
        <v>6.9</v>
      </c>
      <c r="S58" s="962">
        <v>7.7</v>
      </c>
      <c r="T58" s="962">
        <v>7.1</v>
      </c>
      <c r="U58" s="962">
        <v>7.4</v>
      </c>
      <c r="V58" s="962">
        <v>7.3</v>
      </c>
      <c r="W58" s="962">
        <v>8.5</v>
      </c>
      <c r="X58" s="962">
        <v>12</v>
      </c>
      <c r="Y58" s="965">
        <v>8.6</v>
      </c>
      <c r="Z58" s="982">
        <v>9.1999999999999993</v>
      </c>
      <c r="AA58" s="982">
        <v>7.7</v>
      </c>
      <c r="AB58" s="962">
        <v>8.6999999999999993</v>
      </c>
      <c r="AC58" s="1151">
        <v>8.1999999999999993</v>
      </c>
      <c r="AD58" s="949">
        <v>12</v>
      </c>
      <c r="AE58" s="950">
        <v>6.6</v>
      </c>
      <c r="AF58" s="446"/>
      <c r="AG58" s="446"/>
      <c r="AH58" s="770"/>
      <c r="AI58" s="770"/>
      <c r="AJ58" s="770"/>
      <c r="AK58" s="446"/>
      <c r="AM58" s="446"/>
      <c r="AN58" s="442"/>
      <c r="AO58" s="442"/>
      <c r="AP58" s="787"/>
      <c r="AQ58" s="787"/>
      <c r="AR58" s="787"/>
      <c r="AS58" s="442"/>
      <c r="AT58" s="442"/>
      <c r="AU58" s="442"/>
      <c r="AV58" s="603"/>
      <c r="AW58" s="442"/>
      <c r="AX58" s="442"/>
      <c r="AY58" s="442"/>
      <c r="AZ58" s="603"/>
      <c r="BA58" s="603"/>
      <c r="BB58" s="446"/>
      <c r="BC58" s="603"/>
      <c r="BD58" s="446"/>
      <c r="BE58" s="446"/>
      <c r="BF58" s="446"/>
      <c r="BG58" s="770"/>
      <c r="BH58" s="788"/>
      <c r="BI58" s="770"/>
      <c r="BJ58" s="446"/>
      <c r="BL58" s="602"/>
      <c r="BM58" s="602"/>
      <c r="BN58" s="604"/>
      <c r="BO58" s="446"/>
      <c r="BP58" s="446"/>
      <c r="BQ58" s="446"/>
      <c r="BR58" s="604"/>
      <c r="BS58" s="446"/>
      <c r="BT58" s="446"/>
      <c r="BU58" s="604"/>
      <c r="BV58" s="602"/>
      <c r="BW58" s="446"/>
      <c r="BX58" s="446"/>
      <c r="BY58" s="446"/>
      <c r="BZ58" s="446"/>
      <c r="CA58" s="604"/>
      <c r="CB58" s="446"/>
      <c r="CC58" s="446"/>
      <c r="CD58" s="604"/>
      <c r="CE58" s="604"/>
      <c r="CF58" s="789"/>
      <c r="CG58" s="770"/>
      <c r="CH58" s="790"/>
      <c r="CI58" s="791"/>
    </row>
    <row r="59" spans="1:87" s="103" customFormat="1" ht="13.5" customHeight="1" x14ac:dyDescent="0.15">
      <c r="A59" s="1444"/>
      <c r="B59" s="1456" t="s">
        <v>74</v>
      </c>
      <c r="C59" s="444" t="s">
        <v>169</v>
      </c>
      <c r="D59" s="203" t="s">
        <v>160</v>
      </c>
      <c r="E59" s="398">
        <v>0</v>
      </c>
      <c r="F59" s="398" t="s">
        <v>4</v>
      </c>
      <c r="G59" s="398">
        <v>0</v>
      </c>
      <c r="H59" s="398" t="s">
        <v>4</v>
      </c>
      <c r="I59" s="398">
        <v>0</v>
      </c>
      <c r="J59" s="398" t="s">
        <v>4</v>
      </c>
      <c r="K59" s="398">
        <v>0</v>
      </c>
      <c r="L59" s="398" t="s">
        <v>4</v>
      </c>
      <c r="M59" s="398">
        <v>0</v>
      </c>
      <c r="N59" s="398" t="s">
        <v>4</v>
      </c>
      <c r="O59" s="398">
        <v>0</v>
      </c>
      <c r="P59" s="402" t="s">
        <v>4</v>
      </c>
      <c r="Q59" s="418">
        <v>0</v>
      </c>
      <c r="R59" s="398" t="s">
        <v>4</v>
      </c>
      <c r="S59" s="398">
        <v>0</v>
      </c>
      <c r="T59" s="398" t="s">
        <v>4</v>
      </c>
      <c r="U59" s="398">
        <v>0</v>
      </c>
      <c r="V59" s="398" t="s">
        <v>4</v>
      </c>
      <c r="W59" s="398">
        <v>0</v>
      </c>
      <c r="X59" s="398" t="s">
        <v>4</v>
      </c>
      <c r="Y59" s="399">
        <v>0</v>
      </c>
      <c r="Z59" s="562" t="s">
        <v>4</v>
      </c>
      <c r="AA59" s="562">
        <v>0</v>
      </c>
      <c r="AB59" s="398" t="s">
        <v>4</v>
      </c>
      <c r="AC59" s="206" t="s">
        <v>52</v>
      </c>
      <c r="AD59" s="1462">
        <v>0</v>
      </c>
      <c r="AE59" s="1465">
        <v>0</v>
      </c>
      <c r="AM59" s="446"/>
      <c r="AN59" s="442"/>
      <c r="AO59" s="442"/>
      <c r="AP59" s="787"/>
      <c r="AQ59" s="787"/>
      <c r="AR59" s="787"/>
      <c r="AS59" s="442"/>
      <c r="AT59" s="442"/>
      <c r="AU59" s="442"/>
      <c r="AV59" s="603"/>
      <c r="AW59" s="442"/>
      <c r="AX59" s="442"/>
      <c r="AY59" s="442"/>
      <c r="AZ59" s="603"/>
      <c r="BA59" s="603"/>
      <c r="BB59" s="446"/>
      <c r="BC59" s="603"/>
      <c r="BD59" s="446"/>
      <c r="BE59" s="446"/>
      <c r="BF59" s="446"/>
      <c r="BG59" s="770"/>
      <c r="BH59" s="788"/>
      <c r="BI59" s="770"/>
      <c r="BJ59" s="446"/>
      <c r="BL59" s="602"/>
      <c r="BM59" s="602"/>
      <c r="BN59" s="604"/>
      <c r="BO59" s="446"/>
      <c r="BP59" s="446"/>
      <c r="BQ59" s="446"/>
      <c r="BR59" s="604"/>
      <c r="BS59" s="446"/>
      <c r="BT59" s="446"/>
      <c r="BU59" s="604"/>
      <c r="BV59" s="602"/>
      <c r="BW59" s="446"/>
      <c r="BX59" s="446"/>
      <c r="BY59" s="446"/>
      <c r="BZ59" s="446"/>
      <c r="CA59" s="604"/>
      <c r="CB59" s="446"/>
      <c r="CC59" s="446"/>
      <c r="CD59" s="604"/>
      <c r="CE59" s="604"/>
      <c r="CF59" s="789"/>
      <c r="CG59" s="770"/>
      <c r="CH59" s="790"/>
      <c r="CI59" s="791"/>
    </row>
    <row r="60" spans="1:87" s="103" customFormat="1" ht="13.5" customHeight="1" x14ac:dyDescent="0.15">
      <c r="A60" s="1444"/>
      <c r="B60" s="1488"/>
      <c r="C60" s="181" t="s">
        <v>161</v>
      </c>
      <c r="D60" s="182" t="s">
        <v>160</v>
      </c>
      <c r="E60" s="552">
        <v>0</v>
      </c>
      <c r="F60" s="559">
        <v>0</v>
      </c>
      <c r="G60" s="559">
        <v>0</v>
      </c>
      <c r="H60" s="559">
        <v>0</v>
      </c>
      <c r="I60" s="559">
        <v>0</v>
      </c>
      <c r="J60" s="559">
        <v>0</v>
      </c>
      <c r="K60" s="559">
        <v>0</v>
      </c>
      <c r="L60" s="559">
        <v>0</v>
      </c>
      <c r="M60" s="559">
        <v>0</v>
      </c>
      <c r="N60" s="559">
        <v>0</v>
      </c>
      <c r="O60" s="559">
        <v>0</v>
      </c>
      <c r="P60" s="553">
        <v>0</v>
      </c>
      <c r="Q60" s="552">
        <v>0</v>
      </c>
      <c r="R60" s="559">
        <v>0</v>
      </c>
      <c r="S60" s="559">
        <v>0</v>
      </c>
      <c r="T60" s="559">
        <v>0</v>
      </c>
      <c r="U60" s="559">
        <v>0</v>
      </c>
      <c r="V60" s="559">
        <v>0</v>
      </c>
      <c r="W60" s="559">
        <v>0</v>
      </c>
      <c r="X60" s="559">
        <v>0</v>
      </c>
      <c r="Y60" s="560">
        <v>0</v>
      </c>
      <c r="Z60" s="300">
        <v>0</v>
      </c>
      <c r="AA60" s="560">
        <v>0</v>
      </c>
      <c r="AB60" s="559">
        <v>0</v>
      </c>
      <c r="AC60" s="552">
        <v>0</v>
      </c>
      <c r="AD60" s="1463"/>
      <c r="AE60" s="1466"/>
      <c r="AM60" s="446"/>
      <c r="AN60" s="442"/>
      <c r="AO60" s="442"/>
      <c r="AP60" s="787"/>
      <c r="AQ60" s="787"/>
      <c r="AR60" s="787"/>
      <c r="AS60" s="442"/>
      <c r="AT60" s="442"/>
      <c r="AU60" s="442"/>
      <c r="AV60" s="603"/>
      <c r="AW60" s="442"/>
      <c r="AX60" s="442"/>
      <c r="AY60" s="442"/>
      <c r="AZ60" s="603"/>
      <c r="BA60" s="603"/>
      <c r="BB60" s="446"/>
      <c r="BC60" s="603"/>
      <c r="BD60" s="446"/>
      <c r="BE60" s="446"/>
      <c r="BF60" s="446"/>
      <c r="BG60" s="770"/>
      <c r="BH60" s="788"/>
      <c r="BI60" s="770"/>
      <c r="BJ60" s="446"/>
      <c r="BL60" s="602"/>
      <c r="BM60" s="602"/>
      <c r="BN60" s="604"/>
      <c r="BO60" s="446"/>
      <c r="BP60" s="446"/>
      <c r="BQ60" s="446"/>
      <c r="BR60" s="604"/>
      <c r="BS60" s="446"/>
      <c r="BT60" s="446"/>
      <c r="BU60" s="604"/>
      <c r="BV60" s="602"/>
      <c r="BW60" s="446"/>
      <c r="BX60" s="446"/>
      <c r="BY60" s="446"/>
      <c r="BZ60" s="446"/>
      <c r="CA60" s="604"/>
      <c r="CB60" s="446"/>
      <c r="CC60" s="446"/>
      <c r="CD60" s="604"/>
      <c r="CE60" s="604"/>
      <c r="CF60" s="789"/>
      <c r="CG60" s="770"/>
      <c r="CH60" s="790"/>
      <c r="CI60" s="791"/>
    </row>
    <row r="61" spans="1:87" s="103" customFormat="1" ht="13.5" customHeight="1" x14ac:dyDescent="0.15">
      <c r="A61" s="1444"/>
      <c r="B61" s="1488"/>
      <c r="C61" s="181" t="s">
        <v>170</v>
      </c>
      <c r="D61" s="182" t="s">
        <v>160</v>
      </c>
      <c r="E61" s="559">
        <v>0</v>
      </c>
      <c r="F61" s="559" t="s">
        <v>4</v>
      </c>
      <c r="G61" s="559">
        <v>0</v>
      </c>
      <c r="H61" s="559" t="s">
        <v>4</v>
      </c>
      <c r="I61" s="559">
        <v>0</v>
      </c>
      <c r="J61" s="559" t="s">
        <v>4</v>
      </c>
      <c r="K61" s="559">
        <v>0</v>
      </c>
      <c r="L61" s="559" t="s">
        <v>4</v>
      </c>
      <c r="M61" s="559">
        <v>0</v>
      </c>
      <c r="N61" s="559" t="s">
        <v>4</v>
      </c>
      <c r="O61" s="559">
        <v>0</v>
      </c>
      <c r="P61" s="553" t="s">
        <v>4</v>
      </c>
      <c r="Q61" s="552">
        <v>0</v>
      </c>
      <c r="R61" s="559" t="s">
        <v>4</v>
      </c>
      <c r="S61" s="559">
        <v>0</v>
      </c>
      <c r="T61" s="559" t="s">
        <v>4</v>
      </c>
      <c r="U61" s="559">
        <v>0</v>
      </c>
      <c r="V61" s="559" t="s">
        <v>4</v>
      </c>
      <c r="W61" s="559">
        <v>0</v>
      </c>
      <c r="X61" s="559" t="s">
        <v>4</v>
      </c>
      <c r="Y61" s="560">
        <v>0</v>
      </c>
      <c r="Z61" s="560" t="s">
        <v>4</v>
      </c>
      <c r="AA61" s="560">
        <v>0</v>
      </c>
      <c r="AB61" s="559" t="s">
        <v>4</v>
      </c>
      <c r="AC61" s="114" t="s">
        <v>52</v>
      </c>
      <c r="AD61" s="1464"/>
      <c r="AE61" s="1467"/>
      <c r="AM61" s="446"/>
      <c r="AN61" s="442"/>
      <c r="AO61" s="442"/>
      <c r="AP61" s="787"/>
      <c r="AQ61" s="787"/>
      <c r="AR61" s="787"/>
      <c r="AS61" s="442"/>
      <c r="AT61" s="442"/>
      <c r="AU61" s="442"/>
      <c r="AV61" s="603"/>
      <c r="AW61" s="442"/>
      <c r="AX61" s="442"/>
      <c r="AY61" s="442"/>
      <c r="AZ61" s="603"/>
      <c r="BA61" s="603"/>
      <c r="BB61" s="446"/>
      <c r="BC61" s="603"/>
      <c r="BD61" s="446"/>
      <c r="BE61" s="446"/>
      <c r="BF61" s="446"/>
      <c r="BG61" s="770"/>
      <c r="BH61" s="788"/>
      <c r="BI61" s="770"/>
      <c r="BJ61" s="446"/>
      <c r="BL61" s="602"/>
      <c r="BM61" s="602"/>
      <c r="BN61" s="604"/>
      <c r="BO61" s="446"/>
      <c r="BP61" s="446"/>
      <c r="BQ61" s="446"/>
      <c r="BR61" s="604"/>
      <c r="BS61" s="446"/>
      <c r="BT61" s="446"/>
      <c r="BU61" s="604"/>
      <c r="BV61" s="602"/>
      <c r="BW61" s="446"/>
      <c r="BX61" s="446"/>
      <c r="BY61" s="446"/>
      <c r="BZ61" s="446"/>
      <c r="CA61" s="604"/>
      <c r="CB61" s="446"/>
      <c r="CC61" s="446"/>
      <c r="CD61" s="604"/>
      <c r="CE61" s="604"/>
      <c r="CF61" s="789"/>
      <c r="CG61" s="770"/>
      <c r="CH61" s="790"/>
      <c r="CI61" s="791"/>
    </row>
    <row r="62" spans="1:87" s="103" customFormat="1" ht="13.5" customHeight="1" x14ac:dyDescent="0.15">
      <c r="A62" s="1444"/>
      <c r="B62" s="1489"/>
      <c r="C62" s="453" t="s">
        <v>165</v>
      </c>
      <c r="D62" s="394" t="s">
        <v>160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629">
        <v>0</v>
      </c>
      <c r="O62" s="629">
        <v>0</v>
      </c>
      <c r="P62" s="705">
        <v>0</v>
      </c>
      <c r="Q62" s="628">
        <v>0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98">
        <v>0</v>
      </c>
      <c r="Z62" s="698">
        <v>0</v>
      </c>
      <c r="AA62" s="698">
        <v>0</v>
      </c>
      <c r="AB62" s="629">
        <v>0</v>
      </c>
      <c r="AC62" s="628">
        <v>0</v>
      </c>
      <c r="AD62" s="797">
        <v>0</v>
      </c>
      <c r="AE62" s="705">
        <v>0</v>
      </c>
      <c r="AF62" s="446"/>
      <c r="AG62" s="446"/>
      <c r="AH62" s="770"/>
      <c r="AI62" s="770"/>
      <c r="AJ62" s="770"/>
      <c r="AK62" s="446"/>
      <c r="AM62" s="446"/>
      <c r="AN62" s="442"/>
      <c r="AO62" s="442"/>
      <c r="AP62" s="787"/>
      <c r="AQ62" s="787"/>
      <c r="AR62" s="787"/>
      <c r="AS62" s="442"/>
      <c r="AT62" s="442"/>
      <c r="AU62" s="442"/>
      <c r="AV62" s="603"/>
      <c r="AW62" s="442"/>
      <c r="AX62" s="442"/>
      <c r="AY62" s="442"/>
      <c r="AZ62" s="603"/>
      <c r="BA62" s="603"/>
      <c r="BB62" s="446"/>
      <c r="BC62" s="603"/>
      <c r="BD62" s="446"/>
      <c r="BE62" s="446"/>
      <c r="BF62" s="446"/>
      <c r="BG62" s="770"/>
      <c r="BH62" s="788"/>
      <c r="BI62" s="770"/>
      <c r="BJ62" s="446"/>
      <c r="BL62" s="602"/>
      <c r="BM62" s="602"/>
      <c r="BN62" s="604"/>
      <c r="BO62" s="446"/>
      <c r="BP62" s="446"/>
      <c r="BQ62" s="446"/>
      <c r="BR62" s="604"/>
      <c r="BS62" s="446"/>
      <c r="BT62" s="446"/>
      <c r="BU62" s="604"/>
      <c r="BV62" s="602"/>
      <c r="BW62" s="446"/>
      <c r="BX62" s="446"/>
      <c r="BY62" s="446"/>
      <c r="BZ62" s="446"/>
      <c r="CA62" s="604"/>
      <c r="CB62" s="446"/>
      <c r="CC62" s="446"/>
      <c r="CD62" s="604"/>
      <c r="CE62" s="604"/>
      <c r="CF62" s="789"/>
      <c r="CG62" s="770"/>
      <c r="CH62" s="790"/>
      <c r="CI62" s="791"/>
    </row>
    <row r="63" spans="1:87" s="103" customFormat="1" ht="13.5" customHeight="1" x14ac:dyDescent="0.15">
      <c r="A63" s="1444"/>
      <c r="B63" s="1455" t="s">
        <v>76</v>
      </c>
      <c r="C63" s="444" t="s">
        <v>169</v>
      </c>
      <c r="D63" s="203" t="s">
        <v>10</v>
      </c>
      <c r="E63" s="974">
        <v>7.6</v>
      </c>
      <c r="F63" s="974" t="s">
        <v>4</v>
      </c>
      <c r="G63" s="974">
        <v>8.4</v>
      </c>
      <c r="H63" s="1156" t="s">
        <v>4</v>
      </c>
      <c r="I63" s="1156">
        <v>7.5</v>
      </c>
      <c r="J63" s="1156" t="s">
        <v>4</v>
      </c>
      <c r="K63" s="1156">
        <v>7.8</v>
      </c>
      <c r="L63" s="1156" t="s">
        <v>4</v>
      </c>
      <c r="M63" s="1156">
        <v>6.2</v>
      </c>
      <c r="N63" s="1156" t="s">
        <v>4</v>
      </c>
      <c r="O63" s="1156">
        <v>7.6</v>
      </c>
      <c r="P63" s="1192" t="s">
        <v>4</v>
      </c>
      <c r="Q63" s="1158">
        <v>7.7</v>
      </c>
      <c r="R63" s="1156" t="s">
        <v>4</v>
      </c>
      <c r="S63" s="1156">
        <v>6.4</v>
      </c>
      <c r="T63" s="1156" t="s">
        <v>4</v>
      </c>
      <c r="U63" s="1156">
        <v>6.9</v>
      </c>
      <c r="V63" s="1156" t="s">
        <v>4</v>
      </c>
      <c r="W63" s="1156">
        <v>8.5</v>
      </c>
      <c r="X63" s="1156" t="s">
        <v>4</v>
      </c>
      <c r="Y63" s="1053">
        <v>8.4</v>
      </c>
      <c r="Z63" s="1053" t="s">
        <v>4</v>
      </c>
      <c r="AA63" s="1053">
        <v>8.9</v>
      </c>
      <c r="AB63" s="1156" t="s">
        <v>4</v>
      </c>
      <c r="AC63" s="976" t="s">
        <v>52</v>
      </c>
      <c r="AD63" s="1468">
        <v>12</v>
      </c>
      <c r="AE63" s="1459">
        <v>5.6</v>
      </c>
      <c r="AF63" s="446"/>
      <c r="AG63" s="446"/>
      <c r="AH63" s="770"/>
      <c r="AI63" s="770"/>
      <c r="AJ63" s="770"/>
      <c r="AK63" s="446"/>
      <c r="AM63" s="446"/>
      <c r="AN63" s="442"/>
      <c r="AO63" s="442"/>
      <c r="AP63" s="787"/>
      <c r="AQ63" s="787"/>
      <c r="AR63" s="787"/>
      <c r="AS63" s="442"/>
      <c r="AT63" s="442"/>
      <c r="AU63" s="442"/>
      <c r="AV63" s="603"/>
      <c r="AW63" s="442"/>
      <c r="AX63" s="442"/>
      <c r="AY63" s="442"/>
      <c r="AZ63" s="603"/>
      <c r="BA63" s="603"/>
      <c r="BB63" s="446"/>
      <c r="BC63" s="603"/>
      <c r="BD63" s="446"/>
      <c r="BE63" s="446"/>
      <c r="BF63" s="446"/>
      <c r="BG63" s="770"/>
      <c r="BH63" s="788"/>
      <c r="BI63" s="770"/>
      <c r="BJ63" s="446"/>
      <c r="BL63" s="602"/>
      <c r="BM63" s="602"/>
      <c r="BN63" s="604"/>
      <c r="BO63" s="446"/>
      <c r="BP63" s="446"/>
      <c r="BQ63" s="446"/>
      <c r="BR63" s="604"/>
      <c r="BS63" s="446"/>
      <c r="BT63" s="446"/>
      <c r="BU63" s="604"/>
      <c r="BV63" s="602"/>
      <c r="BW63" s="446"/>
      <c r="BX63" s="446"/>
      <c r="BY63" s="446"/>
      <c r="BZ63" s="446"/>
      <c r="CA63" s="604"/>
      <c r="CB63" s="446"/>
      <c r="CC63" s="446"/>
      <c r="CD63" s="604"/>
      <c r="CE63" s="604"/>
      <c r="CF63" s="789"/>
      <c r="CG63" s="770"/>
      <c r="CH63" s="790"/>
      <c r="CI63" s="791"/>
    </row>
    <row r="64" spans="1:87" s="103" customFormat="1" ht="13.5" customHeight="1" x14ac:dyDescent="0.15">
      <c r="A64" s="1444"/>
      <c r="B64" s="1486"/>
      <c r="C64" s="181" t="s">
        <v>161</v>
      </c>
      <c r="D64" s="182" t="s">
        <v>10</v>
      </c>
      <c r="E64" s="930">
        <v>8.6999999999999993</v>
      </c>
      <c r="F64" s="930">
        <v>6.5</v>
      </c>
      <c r="G64" s="930">
        <v>9.1</v>
      </c>
      <c r="H64" s="930">
        <v>7.2</v>
      </c>
      <c r="I64" s="930">
        <v>6.6</v>
      </c>
      <c r="J64" s="930">
        <v>6.4</v>
      </c>
      <c r="K64" s="930">
        <v>7</v>
      </c>
      <c r="L64" s="930">
        <v>5.6</v>
      </c>
      <c r="M64" s="930">
        <v>5.7</v>
      </c>
      <c r="N64" s="930">
        <v>6.7</v>
      </c>
      <c r="O64" s="930">
        <v>7.3</v>
      </c>
      <c r="P64" s="1103">
        <v>6.6</v>
      </c>
      <c r="Q64" s="953">
        <v>6.1</v>
      </c>
      <c r="R64" s="930">
        <v>6.2</v>
      </c>
      <c r="S64" s="930">
        <v>6.2</v>
      </c>
      <c r="T64" s="930">
        <v>7.1</v>
      </c>
      <c r="U64" s="930">
        <v>7.8</v>
      </c>
      <c r="V64" s="930">
        <v>7.7</v>
      </c>
      <c r="W64" s="930">
        <v>8</v>
      </c>
      <c r="X64" s="930">
        <v>8.5</v>
      </c>
      <c r="Y64" s="1010">
        <v>9.5</v>
      </c>
      <c r="Z64" s="1010">
        <v>8.6999999999999993</v>
      </c>
      <c r="AA64" s="1010">
        <v>10</v>
      </c>
      <c r="AB64" s="930">
        <v>11</v>
      </c>
      <c r="AC64" s="953">
        <v>7.5</v>
      </c>
      <c r="AD64" s="1469"/>
      <c r="AE64" s="1460"/>
    </row>
    <row r="65" spans="1:31" s="103" customFormat="1" ht="13.5" customHeight="1" x14ac:dyDescent="0.15">
      <c r="A65" s="1444"/>
      <c r="B65" s="1486"/>
      <c r="C65" s="181" t="s">
        <v>170</v>
      </c>
      <c r="D65" s="182" t="s">
        <v>10</v>
      </c>
      <c r="E65" s="929">
        <v>8.6</v>
      </c>
      <c r="F65" s="929" t="s">
        <v>4</v>
      </c>
      <c r="G65" s="929">
        <v>9.5</v>
      </c>
      <c r="H65" s="929" t="s">
        <v>4</v>
      </c>
      <c r="I65" s="929">
        <v>9.4</v>
      </c>
      <c r="J65" s="929" t="s">
        <v>4</v>
      </c>
      <c r="K65" s="929">
        <v>9.4</v>
      </c>
      <c r="L65" s="929" t="s">
        <v>4</v>
      </c>
      <c r="M65" s="929">
        <v>8.3000000000000007</v>
      </c>
      <c r="N65" s="929" t="s">
        <v>4</v>
      </c>
      <c r="O65" s="929">
        <v>9.8000000000000007</v>
      </c>
      <c r="P65" s="935" t="s">
        <v>4</v>
      </c>
      <c r="Q65" s="953">
        <v>10</v>
      </c>
      <c r="R65" s="929" t="s">
        <v>4</v>
      </c>
      <c r="S65" s="929">
        <v>7.7</v>
      </c>
      <c r="T65" s="929" t="s">
        <v>4</v>
      </c>
      <c r="U65" s="929">
        <v>9.3000000000000007</v>
      </c>
      <c r="V65" s="929" t="s">
        <v>4</v>
      </c>
      <c r="W65" s="929">
        <v>12</v>
      </c>
      <c r="X65" s="929" t="s">
        <v>4</v>
      </c>
      <c r="Y65" s="932">
        <v>12</v>
      </c>
      <c r="Z65" s="932" t="s">
        <v>4</v>
      </c>
      <c r="AA65" s="932">
        <v>12</v>
      </c>
      <c r="AB65" s="930" t="s">
        <v>4</v>
      </c>
      <c r="AC65" s="928" t="s">
        <v>52</v>
      </c>
      <c r="AD65" s="1470"/>
      <c r="AE65" s="1461"/>
    </row>
    <row r="66" spans="1:31" s="103" customFormat="1" ht="13.5" customHeight="1" x14ac:dyDescent="0.15">
      <c r="A66" s="1444"/>
      <c r="B66" s="1487"/>
      <c r="C66" s="181" t="s">
        <v>165</v>
      </c>
      <c r="D66" s="236" t="s">
        <v>10</v>
      </c>
      <c r="E66" s="1149">
        <v>8.3000000000000007</v>
      </c>
      <c r="F66" s="961">
        <v>6.5</v>
      </c>
      <c r="G66" s="961">
        <v>9</v>
      </c>
      <c r="H66" s="961">
        <v>7.2</v>
      </c>
      <c r="I66" s="961">
        <v>7.8</v>
      </c>
      <c r="J66" s="961">
        <v>6.4</v>
      </c>
      <c r="K66" s="961">
        <v>8.1</v>
      </c>
      <c r="L66" s="961">
        <v>5.6</v>
      </c>
      <c r="M66" s="961">
        <v>6.7</v>
      </c>
      <c r="N66" s="961">
        <v>6.7</v>
      </c>
      <c r="O66" s="961">
        <v>8.1999999999999993</v>
      </c>
      <c r="P66" s="1193">
        <v>6.6</v>
      </c>
      <c r="Q66" s="964">
        <v>7.9</v>
      </c>
      <c r="R66" s="961">
        <v>6.2</v>
      </c>
      <c r="S66" s="961">
        <v>6.8</v>
      </c>
      <c r="T66" s="961">
        <v>7.1</v>
      </c>
      <c r="U66" s="961">
        <v>8</v>
      </c>
      <c r="V66" s="961">
        <v>7.7</v>
      </c>
      <c r="W66" s="961">
        <v>9.5</v>
      </c>
      <c r="X66" s="961">
        <v>8.5</v>
      </c>
      <c r="Y66" s="982">
        <v>10</v>
      </c>
      <c r="Z66" s="982">
        <v>8.6999999999999993</v>
      </c>
      <c r="AA66" s="982">
        <v>10</v>
      </c>
      <c r="AB66" s="961">
        <v>11</v>
      </c>
      <c r="AC66" s="933">
        <v>7.9</v>
      </c>
      <c r="AD66" s="1159">
        <v>11</v>
      </c>
      <c r="AE66" s="1152">
        <v>5.6</v>
      </c>
    </row>
    <row r="67" spans="1:31" s="103" customFormat="1" ht="13.5" customHeight="1" x14ac:dyDescent="0.15">
      <c r="A67" s="1444"/>
      <c r="B67" s="820" t="s">
        <v>77</v>
      </c>
      <c r="C67" s="679" t="s">
        <v>157</v>
      </c>
      <c r="D67" s="397" t="s">
        <v>10</v>
      </c>
      <c r="E67" s="1153">
        <v>1.1000000000000001</v>
      </c>
      <c r="F67" s="1153">
        <v>0.3</v>
      </c>
      <c r="G67" s="1153">
        <v>1.3</v>
      </c>
      <c r="H67" s="1153">
        <v>0.3</v>
      </c>
      <c r="I67" s="1153">
        <v>1.4</v>
      </c>
      <c r="J67" s="1153">
        <v>1.2</v>
      </c>
      <c r="K67" s="1153">
        <v>0.8</v>
      </c>
      <c r="L67" s="1153" t="s">
        <v>173</v>
      </c>
      <c r="M67" s="1153" t="s">
        <v>173</v>
      </c>
      <c r="N67" s="1153" t="s">
        <v>173</v>
      </c>
      <c r="O67" s="1153">
        <v>0.3</v>
      </c>
      <c r="P67" s="1160">
        <v>0.3</v>
      </c>
      <c r="Q67" s="1155">
        <v>0.3</v>
      </c>
      <c r="R67" s="1153">
        <v>0.1</v>
      </c>
      <c r="S67" s="1153">
        <v>0.5</v>
      </c>
      <c r="T67" s="1153">
        <v>0.3</v>
      </c>
      <c r="U67" s="1153">
        <v>0.7</v>
      </c>
      <c r="V67" s="1153">
        <v>1</v>
      </c>
      <c r="W67" s="1153">
        <v>1.5</v>
      </c>
      <c r="X67" s="1153">
        <v>1.4</v>
      </c>
      <c r="Y67" s="1053">
        <v>3</v>
      </c>
      <c r="Z67" s="1063">
        <v>0.6</v>
      </c>
      <c r="AA67" s="1063">
        <v>3.7</v>
      </c>
      <c r="AB67" s="1153">
        <v>2.5</v>
      </c>
      <c r="AC67" s="1155">
        <v>0.9</v>
      </c>
      <c r="AD67" s="934">
        <v>3.7</v>
      </c>
      <c r="AE67" s="1160" t="s">
        <v>173</v>
      </c>
    </row>
    <row r="68" spans="1:31" s="103" customFormat="1" ht="13.5" customHeight="1" x14ac:dyDescent="0.15">
      <c r="A68" s="1444"/>
      <c r="B68" s="202" t="s">
        <v>78</v>
      </c>
      <c r="C68" s="444" t="s">
        <v>157</v>
      </c>
      <c r="D68" s="203" t="s">
        <v>10</v>
      </c>
      <c r="E68" s="973">
        <v>1.2</v>
      </c>
      <c r="F68" s="973">
        <v>0.7</v>
      </c>
      <c r="G68" s="973">
        <v>0.9</v>
      </c>
      <c r="H68" s="973">
        <v>0.8</v>
      </c>
      <c r="I68" s="973">
        <v>0.7</v>
      </c>
      <c r="J68" s="973">
        <v>0.9</v>
      </c>
      <c r="K68" s="973">
        <v>0.7</v>
      </c>
      <c r="L68" s="973">
        <v>0.5</v>
      </c>
      <c r="M68" s="973">
        <v>0.7</v>
      </c>
      <c r="N68" s="973">
        <v>0.6</v>
      </c>
      <c r="O68" s="973">
        <v>0.7</v>
      </c>
      <c r="P68" s="981">
        <v>0.7</v>
      </c>
      <c r="Q68" s="976">
        <v>0.4</v>
      </c>
      <c r="R68" s="973">
        <v>0.6</v>
      </c>
      <c r="S68" s="973">
        <v>0.4</v>
      </c>
      <c r="T68" s="973">
        <v>0.4</v>
      </c>
      <c r="U68" s="973">
        <v>1.3</v>
      </c>
      <c r="V68" s="974">
        <v>0.9</v>
      </c>
      <c r="W68" s="974">
        <v>0.6</v>
      </c>
      <c r="X68" s="974">
        <v>1</v>
      </c>
      <c r="Y68" s="978">
        <v>1</v>
      </c>
      <c r="Z68" s="978">
        <v>0.5</v>
      </c>
      <c r="AA68" s="978">
        <v>0.7</v>
      </c>
      <c r="AB68" s="973">
        <v>1.1000000000000001</v>
      </c>
      <c r="AC68" s="979">
        <v>0.8</v>
      </c>
      <c r="AD68" s="934">
        <v>1.3</v>
      </c>
      <c r="AE68" s="935">
        <v>0.4</v>
      </c>
    </row>
    <row r="69" spans="1:31" s="103" customFormat="1" ht="13.5" customHeight="1" x14ac:dyDescent="0.15">
      <c r="A69" s="1444"/>
      <c r="B69" s="192" t="s">
        <v>79</v>
      </c>
      <c r="C69" s="181" t="s">
        <v>157</v>
      </c>
      <c r="D69" s="182" t="s">
        <v>10</v>
      </c>
      <c r="E69" s="929">
        <v>0.2</v>
      </c>
      <c r="F69" s="929">
        <v>0.1</v>
      </c>
      <c r="G69" s="929">
        <v>0.1</v>
      </c>
      <c r="H69" s="929">
        <v>0.1</v>
      </c>
      <c r="I69" s="929">
        <v>0.3</v>
      </c>
      <c r="J69" s="929">
        <v>0.2</v>
      </c>
      <c r="K69" s="929">
        <v>0.1</v>
      </c>
      <c r="L69" s="929" t="s">
        <v>173</v>
      </c>
      <c r="M69" s="929" t="s">
        <v>173</v>
      </c>
      <c r="N69" s="929" t="s">
        <v>173</v>
      </c>
      <c r="O69" s="929">
        <v>0.1</v>
      </c>
      <c r="P69" s="935">
        <v>0.1</v>
      </c>
      <c r="Q69" s="928">
        <v>0.1</v>
      </c>
      <c r="R69" s="929" t="s">
        <v>173</v>
      </c>
      <c r="S69" s="929">
        <v>0.1</v>
      </c>
      <c r="T69" s="929">
        <v>0.1</v>
      </c>
      <c r="U69" s="929">
        <v>0.1</v>
      </c>
      <c r="V69" s="929">
        <v>0.1</v>
      </c>
      <c r="W69" s="929">
        <v>0.2</v>
      </c>
      <c r="X69" s="929">
        <v>0.2</v>
      </c>
      <c r="Y69" s="932">
        <v>0.2</v>
      </c>
      <c r="Z69" s="932">
        <v>0.1</v>
      </c>
      <c r="AA69" s="932">
        <v>0.3</v>
      </c>
      <c r="AB69" s="929">
        <v>0.3</v>
      </c>
      <c r="AC69" s="953">
        <v>0.1</v>
      </c>
      <c r="AD69" s="934">
        <v>0.3</v>
      </c>
      <c r="AE69" s="935" t="s">
        <v>173</v>
      </c>
    </row>
    <row r="70" spans="1:31" s="103" customFormat="1" ht="13.5" customHeight="1" x14ac:dyDescent="0.15">
      <c r="A70" s="1444"/>
      <c r="B70" s="453" t="s">
        <v>80</v>
      </c>
      <c r="C70" s="390" t="s">
        <v>157</v>
      </c>
      <c r="D70" s="394" t="s">
        <v>10</v>
      </c>
      <c r="E70" s="1161">
        <v>6.2</v>
      </c>
      <c r="F70" s="1161">
        <v>5.4</v>
      </c>
      <c r="G70" s="1161">
        <v>6.8</v>
      </c>
      <c r="H70" s="1161">
        <v>6</v>
      </c>
      <c r="I70" s="1161">
        <v>4.2</v>
      </c>
      <c r="J70" s="1161">
        <v>4.0999999999999996</v>
      </c>
      <c r="K70" s="1161">
        <v>5.4</v>
      </c>
      <c r="L70" s="1161">
        <v>5.0999999999999996</v>
      </c>
      <c r="M70" s="1161">
        <v>5</v>
      </c>
      <c r="N70" s="1161">
        <v>6.1</v>
      </c>
      <c r="O70" s="1161">
        <v>6.2</v>
      </c>
      <c r="P70" s="1194">
        <v>5.5</v>
      </c>
      <c r="Q70" s="933">
        <v>5.3</v>
      </c>
      <c r="R70" s="1161">
        <v>5.5</v>
      </c>
      <c r="S70" s="1161">
        <v>5.2</v>
      </c>
      <c r="T70" s="1161">
        <v>6.3</v>
      </c>
      <c r="U70" s="1161">
        <v>5.7</v>
      </c>
      <c r="V70" s="1161">
        <v>5.7</v>
      </c>
      <c r="W70" s="1161">
        <v>5.7</v>
      </c>
      <c r="X70" s="1161">
        <v>5.9</v>
      </c>
      <c r="Y70" s="1067">
        <v>5.3</v>
      </c>
      <c r="Z70" s="1067">
        <v>7.5</v>
      </c>
      <c r="AA70" s="1067">
        <v>5.4</v>
      </c>
      <c r="AB70" s="1161">
        <v>6.6</v>
      </c>
      <c r="AC70" s="1151">
        <v>5.7</v>
      </c>
      <c r="AD70" s="1159">
        <v>7.5</v>
      </c>
      <c r="AE70" s="1152">
        <v>4.0999999999999996</v>
      </c>
    </row>
    <row r="71" spans="1:31" s="103" customFormat="1" ht="13.5" customHeight="1" x14ac:dyDescent="0.15">
      <c r="A71" s="1444"/>
      <c r="B71" s="1455" t="s">
        <v>81</v>
      </c>
      <c r="C71" s="444" t="s">
        <v>169</v>
      </c>
      <c r="D71" s="397" t="s">
        <v>10</v>
      </c>
      <c r="E71" s="1163">
        <v>0.3</v>
      </c>
      <c r="F71" s="1164" t="s">
        <v>4</v>
      </c>
      <c r="G71" s="1164">
        <v>0.22</v>
      </c>
      <c r="H71" s="1164" t="s">
        <v>4</v>
      </c>
      <c r="I71" s="1164">
        <v>0.16</v>
      </c>
      <c r="J71" s="1164" t="s">
        <v>4</v>
      </c>
      <c r="K71" s="1164">
        <v>0.11</v>
      </c>
      <c r="L71" s="1164" t="s">
        <v>4</v>
      </c>
      <c r="M71" s="1164">
        <v>0.14000000000000001</v>
      </c>
      <c r="N71" s="1164" t="s">
        <v>4</v>
      </c>
      <c r="O71" s="1164">
        <v>0.2</v>
      </c>
      <c r="P71" s="1195" t="s">
        <v>4</v>
      </c>
      <c r="Q71" s="1163">
        <v>0.18</v>
      </c>
      <c r="R71" s="1164" t="s">
        <v>4</v>
      </c>
      <c r="S71" s="1164">
        <v>0.16</v>
      </c>
      <c r="T71" s="1164" t="s">
        <v>4</v>
      </c>
      <c r="U71" s="1164">
        <v>0.15</v>
      </c>
      <c r="V71" s="1164" t="s">
        <v>4</v>
      </c>
      <c r="W71" s="1164">
        <v>0.26</v>
      </c>
      <c r="X71" s="1164" t="s">
        <v>4</v>
      </c>
      <c r="Y71" s="1071">
        <v>0.19</v>
      </c>
      <c r="Z71" s="1071" t="s">
        <v>4</v>
      </c>
      <c r="AA71" s="1071">
        <v>0.16</v>
      </c>
      <c r="AB71" s="1164" t="s">
        <v>4</v>
      </c>
      <c r="AC71" s="1166" t="s">
        <v>52</v>
      </c>
      <c r="AD71" s="1483">
        <v>0.36</v>
      </c>
      <c r="AE71" s="1492">
        <v>0.1</v>
      </c>
    </row>
    <row r="72" spans="1:31" s="103" customFormat="1" ht="13.5" customHeight="1" x14ac:dyDescent="0.15">
      <c r="A72" s="1444"/>
      <c r="B72" s="1486"/>
      <c r="C72" s="181" t="s">
        <v>161</v>
      </c>
      <c r="D72" s="182" t="s">
        <v>10</v>
      </c>
      <c r="E72" s="1167">
        <v>0.33</v>
      </c>
      <c r="F72" s="1168">
        <v>0.23</v>
      </c>
      <c r="G72" s="1168">
        <v>0.3</v>
      </c>
      <c r="H72" s="1168">
        <v>0.28999999999999998</v>
      </c>
      <c r="I72" s="1168">
        <v>0.19</v>
      </c>
      <c r="J72" s="1168">
        <v>0.17</v>
      </c>
      <c r="K72" s="1168">
        <v>0.15</v>
      </c>
      <c r="L72" s="1168">
        <v>0.1</v>
      </c>
      <c r="M72" s="1168">
        <v>0.15</v>
      </c>
      <c r="N72" s="1168">
        <v>0.16</v>
      </c>
      <c r="O72" s="1168">
        <v>0.22</v>
      </c>
      <c r="P72" s="1196">
        <v>0.24</v>
      </c>
      <c r="Q72" s="1167">
        <v>0.18</v>
      </c>
      <c r="R72" s="1168">
        <v>0.2</v>
      </c>
      <c r="S72" s="1168">
        <v>0.18</v>
      </c>
      <c r="T72" s="1168">
        <v>0.19</v>
      </c>
      <c r="U72" s="1168">
        <v>0.18</v>
      </c>
      <c r="V72" s="1168">
        <v>0.15</v>
      </c>
      <c r="W72" s="1168">
        <v>0.24</v>
      </c>
      <c r="X72" s="1168">
        <v>0.36</v>
      </c>
      <c r="Y72" s="1076">
        <v>0.23</v>
      </c>
      <c r="Z72" s="1076">
        <v>0.24</v>
      </c>
      <c r="AA72" s="1076">
        <v>0.18</v>
      </c>
      <c r="AB72" s="1168">
        <v>0.21</v>
      </c>
      <c r="AC72" s="1167">
        <v>0.21</v>
      </c>
      <c r="AD72" s="1484"/>
      <c r="AE72" s="1493"/>
    </row>
    <row r="73" spans="1:31" s="103" customFormat="1" ht="13.5" customHeight="1" x14ac:dyDescent="0.15">
      <c r="A73" s="1444"/>
      <c r="B73" s="1486"/>
      <c r="C73" s="181" t="s">
        <v>170</v>
      </c>
      <c r="D73" s="182" t="s">
        <v>10</v>
      </c>
      <c r="E73" s="1167">
        <v>0.28000000000000003</v>
      </c>
      <c r="F73" s="1168" t="s">
        <v>4</v>
      </c>
      <c r="G73" s="1168">
        <v>0.21</v>
      </c>
      <c r="H73" s="1168" t="s">
        <v>4</v>
      </c>
      <c r="I73" s="1168">
        <v>0.16</v>
      </c>
      <c r="J73" s="1168" t="s">
        <v>4</v>
      </c>
      <c r="K73" s="1168">
        <v>0.13</v>
      </c>
      <c r="L73" s="1168" t="s">
        <v>4</v>
      </c>
      <c r="M73" s="1168">
        <v>0.15</v>
      </c>
      <c r="N73" s="1168" t="s">
        <v>4</v>
      </c>
      <c r="O73" s="1168">
        <v>0.22</v>
      </c>
      <c r="P73" s="1196" t="s">
        <v>4</v>
      </c>
      <c r="Q73" s="1167">
        <v>0.17</v>
      </c>
      <c r="R73" s="1168" t="s">
        <v>4</v>
      </c>
      <c r="S73" s="1168">
        <v>0.19</v>
      </c>
      <c r="T73" s="1168" t="s">
        <v>4</v>
      </c>
      <c r="U73" s="1168">
        <v>0.18</v>
      </c>
      <c r="V73" s="1168" t="s">
        <v>4</v>
      </c>
      <c r="W73" s="1168">
        <v>0.24</v>
      </c>
      <c r="X73" s="1168" t="s">
        <v>4</v>
      </c>
      <c r="Y73" s="1076">
        <v>0.21</v>
      </c>
      <c r="Z73" s="1076" t="s">
        <v>4</v>
      </c>
      <c r="AA73" s="1076">
        <v>0.14000000000000001</v>
      </c>
      <c r="AB73" s="1168" t="s">
        <v>4</v>
      </c>
      <c r="AC73" s="1170" t="s">
        <v>52</v>
      </c>
      <c r="AD73" s="1485"/>
      <c r="AE73" s="1494"/>
    </row>
    <row r="74" spans="1:31" s="103" customFormat="1" ht="13.5" customHeight="1" x14ac:dyDescent="0.15">
      <c r="A74" s="1444"/>
      <c r="B74" s="1487"/>
      <c r="C74" s="181" t="s">
        <v>165</v>
      </c>
      <c r="D74" s="394" t="s">
        <v>10</v>
      </c>
      <c r="E74" s="1197">
        <v>0.3</v>
      </c>
      <c r="F74" s="1198">
        <v>0.23</v>
      </c>
      <c r="G74" s="1198">
        <v>0.24</v>
      </c>
      <c r="H74" s="1198">
        <v>0.28999999999999998</v>
      </c>
      <c r="I74" s="1198">
        <v>0.17</v>
      </c>
      <c r="J74" s="1198">
        <v>0.17</v>
      </c>
      <c r="K74" s="1198">
        <v>0.13</v>
      </c>
      <c r="L74" s="1198">
        <v>0.1</v>
      </c>
      <c r="M74" s="1198">
        <v>0.15</v>
      </c>
      <c r="N74" s="1198">
        <v>0.16</v>
      </c>
      <c r="O74" s="1198">
        <v>0.21</v>
      </c>
      <c r="P74" s="1199">
        <v>0.24</v>
      </c>
      <c r="Q74" s="1197">
        <v>0.18</v>
      </c>
      <c r="R74" s="1198">
        <v>0.2</v>
      </c>
      <c r="S74" s="1198">
        <v>0.18</v>
      </c>
      <c r="T74" s="1198">
        <v>0.19</v>
      </c>
      <c r="U74" s="1198">
        <v>0.17</v>
      </c>
      <c r="V74" s="1198">
        <v>0.15</v>
      </c>
      <c r="W74" s="1198">
        <v>0.25</v>
      </c>
      <c r="X74" s="1198">
        <v>0.36</v>
      </c>
      <c r="Y74" s="1200">
        <v>0.21</v>
      </c>
      <c r="Z74" s="1200">
        <v>0.24</v>
      </c>
      <c r="AA74" s="1200">
        <v>0.16</v>
      </c>
      <c r="AB74" s="1198">
        <v>0.21</v>
      </c>
      <c r="AC74" s="1197">
        <v>0.2</v>
      </c>
      <c r="AD74" s="1201">
        <v>0.36</v>
      </c>
      <c r="AE74" s="1202">
        <v>0.1</v>
      </c>
    </row>
    <row r="75" spans="1:31" s="103" customFormat="1" ht="13.5" customHeight="1" thickBot="1" x14ac:dyDescent="0.2">
      <c r="A75" s="1445"/>
      <c r="B75" s="303" t="s">
        <v>86</v>
      </c>
      <c r="C75" s="682" t="s">
        <v>162</v>
      </c>
      <c r="D75" s="243" t="s">
        <v>10</v>
      </c>
      <c r="E75" s="1125" t="s">
        <v>4</v>
      </c>
      <c r="F75" s="985" t="s">
        <v>4</v>
      </c>
      <c r="G75" s="985" t="s">
        <v>4</v>
      </c>
      <c r="H75" s="985">
        <v>0.17</v>
      </c>
      <c r="I75" s="985" t="s">
        <v>4</v>
      </c>
      <c r="J75" s="985" t="s">
        <v>4</v>
      </c>
      <c r="K75" s="985" t="s">
        <v>4</v>
      </c>
      <c r="L75" s="985" t="s">
        <v>4</v>
      </c>
      <c r="M75" s="985" t="s">
        <v>4</v>
      </c>
      <c r="N75" s="985">
        <v>0.11</v>
      </c>
      <c r="O75" s="985" t="s">
        <v>4</v>
      </c>
      <c r="P75" s="992" t="s">
        <v>4</v>
      </c>
      <c r="Q75" s="1125" t="s">
        <v>4</v>
      </c>
      <c r="R75" s="985" t="s">
        <v>4</v>
      </c>
      <c r="S75" s="985" t="s">
        <v>4</v>
      </c>
      <c r="T75" s="985">
        <v>0.08</v>
      </c>
      <c r="U75" s="985" t="s">
        <v>4</v>
      </c>
      <c r="V75" s="985" t="s">
        <v>4</v>
      </c>
      <c r="W75" s="985" t="s">
        <v>4</v>
      </c>
      <c r="X75" s="985" t="s">
        <v>4</v>
      </c>
      <c r="Y75" s="1186" t="s">
        <v>4</v>
      </c>
      <c r="Z75" s="1186">
        <v>0.08</v>
      </c>
      <c r="AA75" s="1186" t="s">
        <v>4</v>
      </c>
      <c r="AB75" s="985" t="s">
        <v>4</v>
      </c>
      <c r="AC75" s="990">
        <v>0.11</v>
      </c>
      <c r="AD75" s="1139">
        <v>0.17</v>
      </c>
      <c r="AE75" s="1119">
        <v>0.08</v>
      </c>
    </row>
    <row r="76" spans="1:31" s="429" customFormat="1" ht="13.5" customHeight="1" x14ac:dyDescent="0.15">
      <c r="A76" s="424"/>
      <c r="B76" s="425"/>
      <c r="C76" s="425"/>
      <c r="D76" s="426"/>
      <c r="E76" s="427"/>
      <c r="F76" s="426"/>
      <c r="G76" s="426"/>
      <c r="H76" s="426"/>
      <c r="I76" s="426"/>
      <c r="J76" s="427"/>
      <c r="K76" s="427"/>
      <c r="L76" s="426"/>
      <c r="M76" s="426"/>
      <c r="N76" s="426"/>
      <c r="O76" s="426"/>
      <c r="P76" s="426"/>
      <c r="Q76" s="540"/>
      <c r="R76" s="426"/>
      <c r="S76" s="426"/>
      <c r="T76" s="426"/>
      <c r="U76" s="426"/>
      <c r="V76" s="427"/>
      <c r="W76" s="426"/>
      <c r="X76" s="426"/>
      <c r="Y76" s="428"/>
      <c r="Z76" s="428"/>
      <c r="AA76" s="428"/>
      <c r="AB76" s="426"/>
      <c r="AC76" s="426"/>
      <c r="AD76" s="426"/>
      <c r="AE76" s="426"/>
    </row>
    <row r="77" spans="1:31" ht="16.5" customHeight="1" x14ac:dyDescent="0.15">
      <c r="V77" s="540"/>
    </row>
    <row r="78" spans="1:31" ht="16.5" customHeight="1" x14ac:dyDescent="0.15"/>
    <row r="79" spans="1:31" ht="16.5" customHeight="1" x14ac:dyDescent="0.15"/>
    <row r="80" spans="1:31" ht="16.5" customHeight="1" x14ac:dyDescent="0.15"/>
    <row r="81" spans="25:27" ht="16.5" customHeight="1" x14ac:dyDescent="0.15"/>
    <row r="82" spans="25:27" ht="16.5" customHeight="1" x14ac:dyDescent="0.15"/>
    <row r="83" spans="25:27" ht="16.5" customHeight="1" x14ac:dyDescent="0.15"/>
    <row r="84" spans="25:27" ht="16.5" customHeight="1" x14ac:dyDescent="0.15"/>
    <row r="85" spans="25:27" ht="16.5" customHeight="1" x14ac:dyDescent="0.15"/>
    <row r="86" spans="25:27" ht="16.5" customHeight="1" x14ac:dyDescent="0.15"/>
    <row r="87" spans="25:27" ht="16.5" customHeight="1" x14ac:dyDescent="0.15"/>
    <row r="88" spans="25:27" ht="16.5" customHeight="1" x14ac:dyDescent="0.15"/>
    <row r="89" spans="25:27" ht="16.5" customHeight="1" x14ac:dyDescent="0.15"/>
    <row r="90" spans="25:27" ht="16.5" customHeight="1" x14ac:dyDescent="0.15">
      <c r="Y90" s="161"/>
      <c r="Z90" s="161"/>
      <c r="AA90" s="161"/>
    </row>
    <row r="91" spans="25:27" ht="16.5" customHeight="1" x14ac:dyDescent="0.15">
      <c r="Y91" s="161"/>
      <c r="Z91" s="161"/>
      <c r="AA91" s="161"/>
    </row>
    <row r="92" spans="25:27" ht="16.5" customHeight="1" x14ac:dyDescent="0.15">
      <c r="Y92" s="161"/>
      <c r="Z92" s="161"/>
      <c r="AA92" s="161"/>
    </row>
    <row r="93" spans="25:27" ht="16.5" customHeight="1" x14ac:dyDescent="0.15">
      <c r="Y93" s="161"/>
      <c r="Z93" s="161"/>
      <c r="AA93" s="161"/>
    </row>
    <row r="94" spans="25:27" ht="16.5" customHeight="1" x14ac:dyDescent="0.15">
      <c r="Y94" s="161"/>
      <c r="Z94" s="161"/>
      <c r="AA94" s="161"/>
    </row>
    <row r="95" spans="25:27" ht="16.5" customHeight="1" x14ac:dyDescent="0.15">
      <c r="Y95" s="161"/>
      <c r="Z95" s="161"/>
      <c r="AA95" s="161"/>
    </row>
    <row r="96" spans="25:27" ht="16.5" customHeight="1" x14ac:dyDescent="0.15">
      <c r="Y96" s="161"/>
      <c r="Z96" s="161"/>
      <c r="AA96" s="161"/>
    </row>
    <row r="97" spans="25:27" ht="16.5" customHeight="1" x14ac:dyDescent="0.15">
      <c r="Y97" s="161"/>
      <c r="Z97" s="161"/>
      <c r="AA97" s="161"/>
    </row>
    <row r="98" spans="25:27" ht="16.5" customHeight="1" x14ac:dyDescent="0.15">
      <c r="Y98" s="161"/>
      <c r="Z98" s="161"/>
      <c r="AA98" s="161"/>
    </row>
    <row r="99" spans="25:27" ht="16.5" customHeight="1" x14ac:dyDescent="0.15">
      <c r="Y99" s="161"/>
      <c r="Z99" s="161"/>
      <c r="AA99" s="161"/>
    </row>
    <row r="100" spans="25:27" ht="16.5" customHeight="1" x14ac:dyDescent="0.15">
      <c r="Y100" s="161"/>
      <c r="Z100" s="161"/>
      <c r="AA100" s="161"/>
    </row>
    <row r="101" spans="25:27" ht="16.5" customHeight="1" x14ac:dyDescent="0.15">
      <c r="Y101" s="161"/>
      <c r="Z101" s="161"/>
      <c r="AA101" s="161"/>
    </row>
    <row r="102" spans="25:27" ht="16.5" customHeight="1" x14ac:dyDescent="0.15">
      <c r="Y102" s="161"/>
      <c r="Z102" s="161"/>
      <c r="AA102" s="161"/>
    </row>
    <row r="103" spans="25:27" ht="16.5" customHeight="1" x14ac:dyDescent="0.15">
      <c r="Y103" s="161"/>
      <c r="Z103" s="161"/>
      <c r="AA103" s="161"/>
    </row>
    <row r="104" spans="25:27" ht="16.5" customHeight="1" x14ac:dyDescent="0.15">
      <c r="Y104" s="161"/>
      <c r="Z104" s="161"/>
      <c r="AA104" s="161"/>
    </row>
    <row r="105" spans="25:27" ht="16.5" customHeight="1" x14ac:dyDescent="0.15">
      <c r="Y105" s="161"/>
      <c r="Z105" s="161"/>
      <c r="AA105" s="161"/>
    </row>
    <row r="106" spans="25:27" ht="16.5" customHeight="1" x14ac:dyDescent="0.15">
      <c r="Y106" s="161"/>
      <c r="Z106" s="161"/>
      <c r="AA106" s="161"/>
    </row>
    <row r="107" spans="25:27" ht="16.5" customHeight="1" x14ac:dyDescent="0.15">
      <c r="Y107" s="161"/>
      <c r="Z107" s="161"/>
      <c r="AA107" s="161"/>
    </row>
    <row r="108" spans="25:27" ht="16.5" customHeight="1" x14ac:dyDescent="0.15">
      <c r="Y108" s="161"/>
      <c r="Z108" s="161"/>
      <c r="AA108" s="161"/>
    </row>
    <row r="109" spans="25:27" ht="16.5" customHeight="1" x14ac:dyDescent="0.15">
      <c r="Y109" s="161"/>
      <c r="Z109" s="161"/>
      <c r="AA109" s="161"/>
    </row>
  </sheetData>
  <mergeCells count="44">
    <mergeCell ref="A4:A39"/>
    <mergeCell ref="B7:B10"/>
    <mergeCell ref="AD7:AD9"/>
    <mergeCell ref="AE7:AE9"/>
    <mergeCell ref="B11:B14"/>
    <mergeCell ref="AD11:AD13"/>
    <mergeCell ref="AE11:AE13"/>
    <mergeCell ref="B15:B18"/>
    <mergeCell ref="AD15:AD17"/>
    <mergeCell ref="AE15:AE17"/>
    <mergeCell ref="B35:B38"/>
    <mergeCell ref="AD35:AD37"/>
    <mergeCell ref="AE35:AE37"/>
    <mergeCell ref="AE19:AE21"/>
    <mergeCell ref="B23:B26"/>
    <mergeCell ref="AD23:AD25"/>
    <mergeCell ref="B63:B66"/>
    <mergeCell ref="AD63:AD65"/>
    <mergeCell ref="AE63:AE65"/>
    <mergeCell ref="B71:B74"/>
    <mergeCell ref="AD71:AD73"/>
    <mergeCell ref="AE71:AE73"/>
    <mergeCell ref="A40:A75"/>
    <mergeCell ref="B43:B46"/>
    <mergeCell ref="AD43:AD45"/>
    <mergeCell ref="AE43:AE45"/>
    <mergeCell ref="B47:B50"/>
    <mergeCell ref="AD47:AD49"/>
    <mergeCell ref="AE47:AE49"/>
    <mergeCell ref="B51:B54"/>
    <mergeCell ref="AD51:AD53"/>
    <mergeCell ref="AE51:AE53"/>
    <mergeCell ref="B55:B58"/>
    <mergeCell ref="AD55:AD57"/>
    <mergeCell ref="AE55:AE57"/>
    <mergeCell ref="B59:B62"/>
    <mergeCell ref="AD59:AD61"/>
    <mergeCell ref="AE59:AE61"/>
    <mergeCell ref="AE23:AE25"/>
    <mergeCell ref="B27:B30"/>
    <mergeCell ref="AD27:AD29"/>
    <mergeCell ref="AE27:AE29"/>
    <mergeCell ref="B19:B22"/>
    <mergeCell ref="AD19:AD21"/>
  </mergeCells>
  <phoneticPr fontId="2"/>
  <printOptions horizontalCentered="1"/>
  <pageMargins left="0" right="0" top="0.39370078740157483" bottom="0.39370078740157483" header="0" footer="0"/>
  <pageSetup paperSize="9" scale="5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3" width="7.25" style="161" customWidth="1"/>
    <col min="4" max="4" width="5.875" style="161" bestFit="1" customWidth="1"/>
    <col min="5" max="7" width="6.625" style="161" customWidth="1"/>
    <col min="8" max="8" width="6.625" style="162" customWidth="1"/>
    <col min="9" max="23" width="6.625" style="161" customWidth="1"/>
    <col min="24" max="26" width="6.625" style="162" customWidth="1"/>
    <col min="27" max="30" width="6.625" style="161" customWidth="1"/>
    <col min="31" max="16384" width="9" style="161"/>
  </cols>
  <sheetData>
    <row r="1" spans="1:30" s="38" customFormat="1" ht="18" customHeight="1" x14ac:dyDescent="0.15">
      <c r="A1" s="813" t="s">
        <v>212</v>
      </c>
      <c r="H1" s="55"/>
      <c r="X1" s="55"/>
      <c r="Y1" s="55"/>
      <c r="Z1" s="55"/>
      <c r="AD1" s="61" t="s">
        <v>57</v>
      </c>
    </row>
    <row r="2" spans="1:30" s="38" customFormat="1" ht="18" customHeight="1" thickBot="1" x14ac:dyDescent="0.2">
      <c r="H2" s="55"/>
      <c r="X2" s="55"/>
      <c r="Y2" s="55"/>
      <c r="Z2" s="55"/>
      <c r="AD2" s="61" t="s">
        <v>179</v>
      </c>
    </row>
    <row r="3" spans="1:30" s="172" customFormat="1" ht="16.5" customHeight="1" thickBot="1" x14ac:dyDescent="0.2">
      <c r="A3" s="164" t="s">
        <v>89</v>
      </c>
      <c r="B3" s="165"/>
      <c r="C3" s="166"/>
      <c r="D3" s="167">
        <v>44292</v>
      </c>
      <c r="E3" s="167">
        <v>44306</v>
      </c>
      <c r="F3" s="167">
        <v>44327</v>
      </c>
      <c r="G3" s="167">
        <v>44342</v>
      </c>
      <c r="H3" s="170">
        <v>44355</v>
      </c>
      <c r="I3" s="167">
        <v>44369</v>
      </c>
      <c r="J3" s="167">
        <v>44383</v>
      </c>
      <c r="K3" s="167">
        <v>44405</v>
      </c>
      <c r="L3" s="167">
        <v>44419</v>
      </c>
      <c r="M3" s="167">
        <v>44432</v>
      </c>
      <c r="N3" s="167">
        <v>44446</v>
      </c>
      <c r="O3" s="168">
        <v>44468</v>
      </c>
      <c r="P3" s="169">
        <v>44481</v>
      </c>
      <c r="Q3" s="167">
        <v>44495</v>
      </c>
      <c r="R3" s="167">
        <v>44509</v>
      </c>
      <c r="S3" s="167">
        <v>44524</v>
      </c>
      <c r="T3" s="167">
        <v>44537</v>
      </c>
      <c r="U3" s="167">
        <v>44551</v>
      </c>
      <c r="V3" s="167">
        <v>44566</v>
      </c>
      <c r="W3" s="167">
        <v>44579</v>
      </c>
      <c r="X3" s="170">
        <v>44593</v>
      </c>
      <c r="Y3" s="170">
        <v>44607</v>
      </c>
      <c r="Z3" s="170">
        <v>44621</v>
      </c>
      <c r="AA3" s="167">
        <v>44636</v>
      </c>
      <c r="AB3" s="169" t="s">
        <v>60</v>
      </c>
      <c r="AC3" s="171" t="s">
        <v>61</v>
      </c>
      <c r="AD3" s="168" t="s">
        <v>62</v>
      </c>
    </row>
    <row r="4" spans="1:30" s="276" customFormat="1" ht="13.5" customHeight="1" x14ac:dyDescent="0.15">
      <c r="A4" s="1515" t="s">
        <v>63</v>
      </c>
      <c r="B4" s="274" t="s">
        <v>64</v>
      </c>
      <c r="C4" s="224"/>
      <c r="D4" s="223" t="s">
        <v>190</v>
      </c>
      <c r="E4" s="223" t="s">
        <v>192</v>
      </c>
      <c r="F4" s="223" t="s">
        <v>50</v>
      </c>
      <c r="G4" s="223" t="s">
        <v>190</v>
      </c>
      <c r="H4" s="226" t="s">
        <v>187</v>
      </c>
      <c r="I4" s="223" t="s">
        <v>186</v>
      </c>
      <c r="J4" s="223" t="s">
        <v>177</v>
      </c>
      <c r="K4" s="223" t="s">
        <v>50</v>
      </c>
      <c r="L4" s="223" t="s">
        <v>190</v>
      </c>
      <c r="M4" s="223" t="s">
        <v>193</v>
      </c>
      <c r="N4" s="223" t="s">
        <v>186</v>
      </c>
      <c r="O4" s="254" t="s">
        <v>189</v>
      </c>
      <c r="P4" s="225" t="s">
        <v>50</v>
      </c>
      <c r="Q4" s="223" t="s">
        <v>186</v>
      </c>
      <c r="R4" s="223" t="s">
        <v>50</v>
      </c>
      <c r="S4" s="223" t="s">
        <v>194</v>
      </c>
      <c r="T4" s="223" t="s">
        <v>195</v>
      </c>
      <c r="U4" s="223" t="s">
        <v>189</v>
      </c>
      <c r="V4" s="223" t="s">
        <v>196</v>
      </c>
      <c r="W4" s="223" t="s">
        <v>126</v>
      </c>
      <c r="X4" s="226" t="s">
        <v>186</v>
      </c>
      <c r="Y4" s="226" t="s">
        <v>190</v>
      </c>
      <c r="Z4" s="226" t="s">
        <v>188</v>
      </c>
      <c r="AA4" s="223" t="s">
        <v>126</v>
      </c>
      <c r="AB4" s="225" t="s">
        <v>65</v>
      </c>
      <c r="AC4" s="253" t="s">
        <v>65</v>
      </c>
      <c r="AD4" s="254" t="s">
        <v>65</v>
      </c>
    </row>
    <row r="5" spans="1:30" s="276" customFormat="1" ht="13.5" customHeight="1" x14ac:dyDescent="0.15">
      <c r="A5" s="1516"/>
      <c r="B5" s="277" t="s">
        <v>94</v>
      </c>
      <c r="C5" s="191"/>
      <c r="D5" s="189" t="s">
        <v>126</v>
      </c>
      <c r="E5" s="189" t="s">
        <v>50</v>
      </c>
      <c r="F5" s="189" t="s">
        <v>197</v>
      </c>
      <c r="G5" s="189" t="s">
        <v>189</v>
      </c>
      <c r="H5" s="190" t="s">
        <v>126</v>
      </c>
      <c r="I5" s="189" t="s">
        <v>126</v>
      </c>
      <c r="J5" s="189" t="s">
        <v>127</v>
      </c>
      <c r="K5" s="189" t="s">
        <v>186</v>
      </c>
      <c r="L5" s="189" t="s">
        <v>126</v>
      </c>
      <c r="M5" s="189" t="s">
        <v>127</v>
      </c>
      <c r="N5" s="189" t="s">
        <v>125</v>
      </c>
      <c r="O5" s="135" t="s">
        <v>128</v>
      </c>
      <c r="P5" s="114" t="s">
        <v>128</v>
      </c>
      <c r="Q5" s="189" t="s">
        <v>191</v>
      </c>
      <c r="R5" s="189" t="s">
        <v>49</v>
      </c>
      <c r="S5" s="189" t="s">
        <v>198</v>
      </c>
      <c r="T5" s="189" t="s">
        <v>186</v>
      </c>
      <c r="U5" s="189" t="s">
        <v>50</v>
      </c>
      <c r="V5" s="189" t="s">
        <v>199</v>
      </c>
      <c r="W5" s="189" t="s">
        <v>186</v>
      </c>
      <c r="X5" s="190" t="s">
        <v>186</v>
      </c>
      <c r="Y5" s="190" t="s">
        <v>200</v>
      </c>
      <c r="Z5" s="190" t="s">
        <v>50</v>
      </c>
      <c r="AA5" s="189" t="s">
        <v>125</v>
      </c>
      <c r="AB5" s="114" t="s">
        <v>65</v>
      </c>
      <c r="AC5" s="110" t="s">
        <v>65</v>
      </c>
      <c r="AD5" s="135" t="s">
        <v>65</v>
      </c>
    </row>
    <row r="6" spans="1:30" s="276" customFormat="1" ht="13.5" customHeight="1" x14ac:dyDescent="0.15">
      <c r="A6" s="1516"/>
      <c r="B6" s="279" t="s">
        <v>67</v>
      </c>
      <c r="C6" s="371"/>
      <c r="D6" s="281" t="s">
        <v>128</v>
      </c>
      <c r="E6" s="281" t="s">
        <v>50</v>
      </c>
      <c r="F6" s="281" t="s">
        <v>201</v>
      </c>
      <c r="G6" s="281" t="s">
        <v>49</v>
      </c>
      <c r="H6" s="283" t="s">
        <v>202</v>
      </c>
      <c r="I6" s="281" t="s">
        <v>128</v>
      </c>
      <c r="J6" s="281" t="s">
        <v>127</v>
      </c>
      <c r="K6" s="281" t="s">
        <v>186</v>
      </c>
      <c r="L6" s="281" t="s">
        <v>201</v>
      </c>
      <c r="M6" s="281" t="s">
        <v>128</v>
      </c>
      <c r="N6" s="281" t="s">
        <v>186</v>
      </c>
      <c r="O6" s="282" t="s">
        <v>186</v>
      </c>
      <c r="P6" s="280" t="s">
        <v>186</v>
      </c>
      <c r="Q6" s="281" t="s">
        <v>126</v>
      </c>
      <c r="R6" s="281" t="s">
        <v>177</v>
      </c>
      <c r="S6" s="281" t="s">
        <v>197</v>
      </c>
      <c r="T6" s="281" t="s">
        <v>191</v>
      </c>
      <c r="U6" s="281" t="s">
        <v>126</v>
      </c>
      <c r="V6" s="281" t="s">
        <v>203</v>
      </c>
      <c r="W6" s="281" t="s">
        <v>204</v>
      </c>
      <c r="X6" s="283" t="s">
        <v>199</v>
      </c>
      <c r="Y6" s="283" t="s">
        <v>126</v>
      </c>
      <c r="Z6" s="283" t="s">
        <v>190</v>
      </c>
      <c r="AA6" s="281" t="s">
        <v>50</v>
      </c>
      <c r="AB6" s="280" t="s">
        <v>65</v>
      </c>
      <c r="AC6" s="284" t="s">
        <v>65</v>
      </c>
      <c r="AD6" s="282" t="s">
        <v>65</v>
      </c>
    </row>
    <row r="7" spans="1:30" s="103" customFormat="1" ht="13.5" customHeight="1" thickBot="1" x14ac:dyDescent="0.2">
      <c r="A7" s="1517"/>
      <c r="B7" s="285" t="s">
        <v>104</v>
      </c>
      <c r="C7" s="243" t="s">
        <v>69</v>
      </c>
      <c r="D7" s="246">
        <v>14.5</v>
      </c>
      <c r="E7" s="246">
        <v>20</v>
      </c>
      <c r="F7" s="246">
        <v>22</v>
      </c>
      <c r="G7" s="246">
        <v>23.5</v>
      </c>
      <c r="H7" s="248">
        <v>26.5</v>
      </c>
      <c r="I7" s="246">
        <v>26</v>
      </c>
      <c r="J7" s="246">
        <v>28</v>
      </c>
      <c r="K7" s="246">
        <v>31.5</v>
      </c>
      <c r="L7" s="246">
        <v>28.5</v>
      </c>
      <c r="M7" s="246">
        <v>28.5</v>
      </c>
      <c r="N7" s="246">
        <v>27.5</v>
      </c>
      <c r="O7" s="287">
        <v>27.5</v>
      </c>
      <c r="P7" s="267">
        <v>26.5</v>
      </c>
      <c r="Q7" s="246">
        <v>18.5</v>
      </c>
      <c r="R7" s="246">
        <v>19</v>
      </c>
      <c r="S7" s="246">
        <v>12.5</v>
      </c>
      <c r="T7" s="246">
        <v>12.5</v>
      </c>
      <c r="U7" s="246">
        <v>13</v>
      </c>
      <c r="V7" s="246">
        <v>7.5</v>
      </c>
      <c r="W7" s="246">
        <v>7</v>
      </c>
      <c r="X7" s="248">
        <v>9</v>
      </c>
      <c r="Y7" s="248">
        <v>9.6</v>
      </c>
      <c r="Z7" s="248">
        <v>11</v>
      </c>
      <c r="AA7" s="246">
        <v>16.5</v>
      </c>
      <c r="AB7" s="1176">
        <v>19.5</v>
      </c>
      <c r="AC7" s="1177">
        <v>31.5</v>
      </c>
      <c r="AD7" s="287">
        <v>7</v>
      </c>
    </row>
    <row r="8" spans="1:30" s="103" customFormat="1" ht="16.5" customHeight="1" thickBot="1" x14ac:dyDescent="0.2">
      <c r="A8" s="530" t="s">
        <v>124</v>
      </c>
      <c r="B8" s="334"/>
      <c r="C8" s="335"/>
      <c r="D8" s="336"/>
      <c r="E8" s="336"/>
      <c r="F8" s="336"/>
      <c r="G8" s="336"/>
      <c r="H8" s="339"/>
      <c r="I8" s="336"/>
      <c r="J8" s="336"/>
      <c r="K8" s="336"/>
      <c r="L8" s="336"/>
      <c r="M8" s="336"/>
      <c r="N8" s="336"/>
      <c r="O8" s="337"/>
      <c r="P8" s="338"/>
      <c r="Q8" s="336"/>
      <c r="R8" s="336"/>
      <c r="S8" s="336"/>
      <c r="T8" s="336"/>
      <c r="U8" s="336"/>
      <c r="V8" s="336"/>
      <c r="W8" s="336"/>
      <c r="X8" s="339"/>
      <c r="Y8" s="339"/>
      <c r="Z8" s="339"/>
      <c r="AA8" s="337"/>
      <c r="AB8" s="338"/>
      <c r="AC8" s="336"/>
      <c r="AD8" s="337"/>
    </row>
    <row r="9" spans="1:30" s="103" customFormat="1" ht="16.5" customHeight="1" x14ac:dyDescent="0.15">
      <c r="A9" s="1446" t="s">
        <v>96</v>
      </c>
      <c r="B9" s="222" t="s">
        <v>71</v>
      </c>
      <c r="C9" s="180" t="s">
        <v>69</v>
      </c>
      <c r="D9" s="288">
        <v>22</v>
      </c>
      <c r="E9" s="289">
        <v>20.5</v>
      </c>
      <c r="F9" s="289">
        <v>22</v>
      </c>
      <c r="G9" s="289">
        <v>23.5</v>
      </c>
      <c r="H9" s="291">
        <v>24.5</v>
      </c>
      <c r="I9" s="289">
        <v>25.5</v>
      </c>
      <c r="J9" s="289">
        <v>26.5</v>
      </c>
      <c r="K9" s="289">
        <v>28</v>
      </c>
      <c r="L9" s="289">
        <v>28</v>
      </c>
      <c r="M9" s="289">
        <v>26.5</v>
      </c>
      <c r="N9" s="289">
        <v>27.5</v>
      </c>
      <c r="O9" s="290">
        <v>27</v>
      </c>
      <c r="P9" s="288">
        <v>27</v>
      </c>
      <c r="Q9" s="289">
        <v>25.5</v>
      </c>
      <c r="R9" s="289">
        <v>23</v>
      </c>
      <c r="S9" s="289">
        <v>23</v>
      </c>
      <c r="T9" s="289">
        <v>21.5</v>
      </c>
      <c r="U9" s="289">
        <v>20</v>
      </c>
      <c r="V9" s="289">
        <v>18.5</v>
      </c>
      <c r="W9" s="289">
        <v>19.5</v>
      </c>
      <c r="X9" s="291">
        <v>19.5</v>
      </c>
      <c r="Y9" s="291">
        <v>18</v>
      </c>
      <c r="Z9" s="291">
        <v>19</v>
      </c>
      <c r="AA9" s="290">
        <v>20.5</v>
      </c>
      <c r="AB9" s="314">
        <v>23</v>
      </c>
      <c r="AC9" s="305">
        <v>28</v>
      </c>
      <c r="AD9" s="145">
        <v>18</v>
      </c>
    </row>
    <row r="10" spans="1:30" s="103" customFormat="1" ht="16.5" customHeight="1" x14ac:dyDescent="0.15">
      <c r="A10" s="1498"/>
      <c r="B10" s="192" t="s">
        <v>72</v>
      </c>
      <c r="C10" s="182" t="s">
        <v>73</v>
      </c>
      <c r="D10" s="1132">
        <v>2.5</v>
      </c>
      <c r="E10" s="1133">
        <v>3</v>
      </c>
      <c r="F10" s="1132">
        <v>3</v>
      </c>
      <c r="G10" s="1132">
        <v>3</v>
      </c>
      <c r="H10" s="1136">
        <v>3</v>
      </c>
      <c r="I10" s="1132">
        <v>3</v>
      </c>
      <c r="J10" s="1132">
        <v>3</v>
      </c>
      <c r="K10" s="1132">
        <v>3</v>
      </c>
      <c r="L10" s="1133">
        <v>3</v>
      </c>
      <c r="M10" s="1132">
        <v>2.5</v>
      </c>
      <c r="N10" s="1132">
        <v>2.5</v>
      </c>
      <c r="O10" s="1178">
        <v>2.5</v>
      </c>
      <c r="P10" s="1135">
        <v>2.5</v>
      </c>
      <c r="Q10" s="1132">
        <v>3</v>
      </c>
      <c r="R10" s="1132">
        <v>2.5</v>
      </c>
      <c r="S10" s="1132">
        <v>2</v>
      </c>
      <c r="T10" s="1132">
        <v>2.5</v>
      </c>
      <c r="U10" s="1133">
        <v>2</v>
      </c>
      <c r="V10" s="1132">
        <v>2</v>
      </c>
      <c r="W10" s="1132">
        <v>2.5</v>
      </c>
      <c r="X10" s="1136">
        <v>2.5</v>
      </c>
      <c r="Y10" s="1136">
        <v>2</v>
      </c>
      <c r="Z10" s="1136">
        <v>2</v>
      </c>
      <c r="AA10" s="1132">
        <v>2</v>
      </c>
      <c r="AB10" s="1115">
        <v>2.5</v>
      </c>
      <c r="AC10" s="1120">
        <v>3</v>
      </c>
      <c r="AD10" s="1137">
        <v>2</v>
      </c>
    </row>
    <row r="11" spans="1:30" s="103" customFormat="1" ht="16.5" customHeight="1" x14ac:dyDescent="0.15">
      <c r="A11" s="1498"/>
      <c r="B11" s="192" t="s">
        <v>0</v>
      </c>
      <c r="C11" s="182" t="s">
        <v>4</v>
      </c>
      <c r="D11" s="183">
        <v>7.2</v>
      </c>
      <c r="E11" s="183">
        <v>7.1</v>
      </c>
      <c r="F11" s="183">
        <v>7.2</v>
      </c>
      <c r="G11" s="183">
        <v>7.1</v>
      </c>
      <c r="H11" s="186">
        <v>7.2</v>
      </c>
      <c r="I11" s="183">
        <v>7.2</v>
      </c>
      <c r="J11" s="183">
        <v>7.2</v>
      </c>
      <c r="K11" s="183">
        <v>7.1</v>
      </c>
      <c r="L11" s="183">
        <v>7.1</v>
      </c>
      <c r="M11" s="183">
        <v>7.1</v>
      </c>
      <c r="N11" s="183">
        <v>7.1</v>
      </c>
      <c r="O11" s="227">
        <v>7.1</v>
      </c>
      <c r="P11" s="185">
        <v>7.1</v>
      </c>
      <c r="Q11" s="183">
        <v>7.1</v>
      </c>
      <c r="R11" s="183">
        <v>7.1</v>
      </c>
      <c r="S11" s="183">
        <v>7.2</v>
      </c>
      <c r="T11" s="183">
        <v>7.3</v>
      </c>
      <c r="U11" s="183">
        <v>7.2</v>
      </c>
      <c r="V11" s="183">
        <v>7.2</v>
      </c>
      <c r="W11" s="183">
        <v>7.3</v>
      </c>
      <c r="X11" s="186">
        <v>7.2</v>
      </c>
      <c r="Y11" s="186">
        <v>7.2</v>
      </c>
      <c r="Z11" s="186">
        <v>7.3</v>
      </c>
      <c r="AA11" s="183">
        <v>7.2</v>
      </c>
      <c r="AB11" s="927" t="s">
        <v>136</v>
      </c>
      <c r="AC11" s="187">
        <v>7.3</v>
      </c>
      <c r="AD11" s="926">
        <v>7.1</v>
      </c>
    </row>
    <row r="12" spans="1:30" s="103" customFormat="1" ht="16.5" customHeight="1" x14ac:dyDescent="0.15">
      <c r="A12" s="1498"/>
      <c r="B12" s="192" t="s">
        <v>1</v>
      </c>
      <c r="C12" s="182" t="s">
        <v>12</v>
      </c>
      <c r="D12" s="189">
        <v>210</v>
      </c>
      <c r="E12" s="189">
        <v>140</v>
      </c>
      <c r="F12" s="189">
        <v>150</v>
      </c>
      <c r="G12" s="189">
        <v>140</v>
      </c>
      <c r="H12" s="190">
        <v>130</v>
      </c>
      <c r="I12" s="189">
        <v>160</v>
      </c>
      <c r="J12" s="189">
        <v>140</v>
      </c>
      <c r="K12" s="189">
        <v>130</v>
      </c>
      <c r="L12" s="189">
        <v>130</v>
      </c>
      <c r="M12" s="189">
        <v>160</v>
      </c>
      <c r="N12" s="189">
        <v>130</v>
      </c>
      <c r="O12" s="191">
        <v>140</v>
      </c>
      <c r="P12" s="114">
        <v>170</v>
      </c>
      <c r="Q12" s="189">
        <v>130</v>
      </c>
      <c r="R12" s="189">
        <v>170</v>
      </c>
      <c r="S12" s="189">
        <v>150</v>
      </c>
      <c r="T12" s="189">
        <v>160</v>
      </c>
      <c r="U12" s="189">
        <v>320</v>
      </c>
      <c r="V12" s="189">
        <v>280</v>
      </c>
      <c r="W12" s="189">
        <v>170</v>
      </c>
      <c r="X12" s="190">
        <v>190</v>
      </c>
      <c r="Y12" s="190">
        <v>260</v>
      </c>
      <c r="Z12" s="190">
        <v>210</v>
      </c>
      <c r="AA12" s="189">
        <v>250</v>
      </c>
      <c r="AB12" s="114">
        <v>180</v>
      </c>
      <c r="AC12" s="110">
        <v>320</v>
      </c>
      <c r="AD12" s="135">
        <v>130</v>
      </c>
    </row>
    <row r="13" spans="1:30" s="103" customFormat="1" ht="16.5" customHeight="1" x14ac:dyDescent="0.15">
      <c r="A13" s="1498"/>
      <c r="B13" s="192" t="s">
        <v>2</v>
      </c>
      <c r="C13" s="182" t="s">
        <v>10</v>
      </c>
      <c r="D13" s="189">
        <v>230</v>
      </c>
      <c r="E13" s="189">
        <v>160</v>
      </c>
      <c r="F13" s="189">
        <v>160</v>
      </c>
      <c r="G13" s="189">
        <v>130</v>
      </c>
      <c r="H13" s="190">
        <v>160</v>
      </c>
      <c r="I13" s="189">
        <v>190</v>
      </c>
      <c r="J13" s="189">
        <v>180</v>
      </c>
      <c r="K13" s="189">
        <v>170</v>
      </c>
      <c r="L13" s="189">
        <v>140</v>
      </c>
      <c r="M13" s="189">
        <v>190</v>
      </c>
      <c r="N13" s="189">
        <v>150</v>
      </c>
      <c r="O13" s="191">
        <v>170</v>
      </c>
      <c r="P13" s="114">
        <v>190</v>
      </c>
      <c r="Q13" s="189">
        <v>140</v>
      </c>
      <c r="R13" s="189">
        <v>190</v>
      </c>
      <c r="S13" s="189">
        <v>210</v>
      </c>
      <c r="T13" s="189">
        <v>150</v>
      </c>
      <c r="U13" s="189">
        <v>220</v>
      </c>
      <c r="V13" s="189">
        <v>330</v>
      </c>
      <c r="W13" s="189">
        <v>180</v>
      </c>
      <c r="X13" s="190">
        <v>190</v>
      </c>
      <c r="Y13" s="190">
        <v>270</v>
      </c>
      <c r="Z13" s="190">
        <v>210</v>
      </c>
      <c r="AA13" s="189">
        <v>210</v>
      </c>
      <c r="AB13" s="114">
        <v>190</v>
      </c>
      <c r="AC13" s="110">
        <v>330</v>
      </c>
      <c r="AD13" s="135">
        <v>130</v>
      </c>
    </row>
    <row r="14" spans="1:30" s="103" customFormat="1" ht="16.5" customHeight="1" x14ac:dyDescent="0.15">
      <c r="A14" s="1498"/>
      <c r="B14" s="192" t="s">
        <v>3</v>
      </c>
      <c r="C14" s="182" t="s">
        <v>10</v>
      </c>
      <c r="D14" s="189">
        <v>120</v>
      </c>
      <c r="E14" s="189">
        <v>110</v>
      </c>
      <c r="F14" s="189">
        <v>110</v>
      </c>
      <c r="G14" s="189">
        <v>91</v>
      </c>
      <c r="H14" s="190">
        <v>91</v>
      </c>
      <c r="I14" s="189">
        <v>100</v>
      </c>
      <c r="J14" s="189">
        <v>100</v>
      </c>
      <c r="K14" s="189">
        <v>110</v>
      </c>
      <c r="L14" s="189">
        <v>86</v>
      </c>
      <c r="M14" s="189">
        <v>100</v>
      </c>
      <c r="N14" s="189">
        <v>91</v>
      </c>
      <c r="O14" s="191">
        <v>87</v>
      </c>
      <c r="P14" s="114">
        <v>110</v>
      </c>
      <c r="Q14" s="189">
        <v>100</v>
      </c>
      <c r="R14" s="189">
        <v>110</v>
      </c>
      <c r="S14" s="189">
        <v>100</v>
      </c>
      <c r="T14" s="189">
        <v>100</v>
      </c>
      <c r="U14" s="189">
        <v>120</v>
      </c>
      <c r="V14" s="189">
        <v>180</v>
      </c>
      <c r="W14" s="189">
        <v>100</v>
      </c>
      <c r="X14" s="190">
        <v>110</v>
      </c>
      <c r="Y14" s="190">
        <v>130</v>
      </c>
      <c r="Z14" s="190">
        <v>110</v>
      </c>
      <c r="AA14" s="189">
        <v>110</v>
      </c>
      <c r="AB14" s="114">
        <v>110</v>
      </c>
      <c r="AC14" s="110">
        <v>180</v>
      </c>
      <c r="AD14" s="135">
        <v>86</v>
      </c>
    </row>
    <row r="15" spans="1:30" s="297" customFormat="1" ht="16.5" customHeight="1" x14ac:dyDescent="0.15">
      <c r="A15" s="1498"/>
      <c r="B15" s="296" t="s">
        <v>74</v>
      </c>
      <c r="C15" s="340" t="s">
        <v>75</v>
      </c>
      <c r="D15" s="117" t="s">
        <v>4</v>
      </c>
      <c r="E15" s="118" t="s">
        <v>4</v>
      </c>
      <c r="F15" s="118" t="s">
        <v>4</v>
      </c>
      <c r="G15" s="118" t="s">
        <v>4</v>
      </c>
      <c r="H15" s="120" t="s">
        <v>4</v>
      </c>
      <c r="I15" s="118" t="s">
        <v>4</v>
      </c>
      <c r="J15" s="118" t="s">
        <v>4</v>
      </c>
      <c r="K15" s="118" t="s">
        <v>4</v>
      </c>
      <c r="L15" s="118">
        <v>450000</v>
      </c>
      <c r="M15" s="118" t="s">
        <v>4</v>
      </c>
      <c r="N15" s="118" t="s">
        <v>4</v>
      </c>
      <c r="O15" s="119" t="s">
        <v>4</v>
      </c>
      <c r="P15" s="117" t="s">
        <v>4</v>
      </c>
      <c r="Q15" s="118" t="s">
        <v>4</v>
      </c>
      <c r="R15" s="118" t="s">
        <v>4</v>
      </c>
      <c r="S15" s="118" t="s">
        <v>4</v>
      </c>
      <c r="T15" s="118" t="s">
        <v>4</v>
      </c>
      <c r="U15" s="118" t="s">
        <v>4</v>
      </c>
      <c r="V15" s="118" t="s">
        <v>4</v>
      </c>
      <c r="W15" s="118" t="s">
        <v>4</v>
      </c>
      <c r="X15" s="120">
        <v>56000</v>
      </c>
      <c r="Y15" s="120" t="s">
        <v>4</v>
      </c>
      <c r="Z15" s="120" t="s">
        <v>4</v>
      </c>
      <c r="AA15" s="118" t="s">
        <v>4</v>
      </c>
      <c r="AB15" s="117">
        <v>250000</v>
      </c>
      <c r="AC15" s="121">
        <v>450000</v>
      </c>
      <c r="AD15" s="116">
        <v>56000</v>
      </c>
    </row>
    <row r="16" spans="1:30" s="103" customFormat="1" ht="16.5" customHeight="1" x14ac:dyDescent="0.15">
      <c r="A16" s="1498"/>
      <c r="B16" s="193" t="s">
        <v>76</v>
      </c>
      <c r="C16" s="194" t="s">
        <v>10</v>
      </c>
      <c r="D16" s="939">
        <v>40</v>
      </c>
      <c r="E16" s="936">
        <v>38</v>
      </c>
      <c r="F16" s="936">
        <v>36</v>
      </c>
      <c r="G16" s="936">
        <v>38</v>
      </c>
      <c r="H16" s="940">
        <v>42</v>
      </c>
      <c r="I16" s="936">
        <v>43</v>
      </c>
      <c r="J16" s="936">
        <v>44</v>
      </c>
      <c r="K16" s="936">
        <v>44</v>
      </c>
      <c r="L16" s="936">
        <v>36</v>
      </c>
      <c r="M16" s="936">
        <v>32</v>
      </c>
      <c r="N16" s="936">
        <v>37</v>
      </c>
      <c r="O16" s="938">
        <v>37</v>
      </c>
      <c r="P16" s="939">
        <v>33</v>
      </c>
      <c r="Q16" s="936">
        <v>27</v>
      </c>
      <c r="R16" s="936">
        <v>34</v>
      </c>
      <c r="S16" s="936">
        <v>30</v>
      </c>
      <c r="T16" s="936">
        <v>32</v>
      </c>
      <c r="U16" s="937">
        <v>39</v>
      </c>
      <c r="V16" s="936">
        <v>36</v>
      </c>
      <c r="W16" s="936">
        <v>41</v>
      </c>
      <c r="X16" s="940">
        <v>37</v>
      </c>
      <c r="Y16" s="940">
        <v>38</v>
      </c>
      <c r="Z16" s="940">
        <v>38</v>
      </c>
      <c r="AA16" s="936">
        <v>39</v>
      </c>
      <c r="AB16" s="939">
        <v>37</v>
      </c>
      <c r="AC16" s="942">
        <v>44</v>
      </c>
      <c r="AD16" s="943">
        <v>27</v>
      </c>
    </row>
    <row r="17" spans="1:30" s="103" customFormat="1" ht="16.5" customHeight="1" x14ac:dyDescent="0.15">
      <c r="A17" s="1498"/>
      <c r="B17" s="202" t="s">
        <v>77</v>
      </c>
      <c r="C17" s="203" t="s">
        <v>10</v>
      </c>
      <c r="D17" s="973">
        <v>25</v>
      </c>
      <c r="E17" s="973">
        <v>24</v>
      </c>
      <c r="F17" s="973">
        <v>23</v>
      </c>
      <c r="G17" s="973">
        <v>29</v>
      </c>
      <c r="H17" s="977">
        <v>29</v>
      </c>
      <c r="I17" s="973">
        <v>30</v>
      </c>
      <c r="J17" s="973">
        <v>29</v>
      </c>
      <c r="K17" s="973">
        <v>30</v>
      </c>
      <c r="L17" s="973">
        <v>27</v>
      </c>
      <c r="M17" s="973">
        <v>21</v>
      </c>
      <c r="N17" s="973">
        <v>27</v>
      </c>
      <c r="O17" s="975">
        <v>25</v>
      </c>
      <c r="P17" s="976">
        <v>23</v>
      </c>
      <c r="Q17" s="973">
        <v>18</v>
      </c>
      <c r="R17" s="973">
        <v>21</v>
      </c>
      <c r="S17" s="973">
        <v>21</v>
      </c>
      <c r="T17" s="973">
        <v>22</v>
      </c>
      <c r="U17" s="974">
        <v>23</v>
      </c>
      <c r="V17" s="973">
        <v>25</v>
      </c>
      <c r="W17" s="973">
        <v>26</v>
      </c>
      <c r="X17" s="977">
        <v>23</v>
      </c>
      <c r="Y17" s="977">
        <v>23</v>
      </c>
      <c r="Z17" s="977">
        <v>24</v>
      </c>
      <c r="AA17" s="973">
        <v>25</v>
      </c>
      <c r="AB17" s="976">
        <v>25</v>
      </c>
      <c r="AC17" s="980">
        <v>30</v>
      </c>
      <c r="AD17" s="981">
        <v>18</v>
      </c>
    </row>
    <row r="18" spans="1:30" s="103" customFormat="1" ht="16.5" customHeight="1" x14ac:dyDescent="0.15">
      <c r="A18" s="1498"/>
      <c r="B18" s="192" t="s">
        <v>78</v>
      </c>
      <c r="C18" s="182" t="s">
        <v>10</v>
      </c>
      <c r="D18" s="929">
        <v>15</v>
      </c>
      <c r="E18" s="929">
        <v>14</v>
      </c>
      <c r="F18" s="929">
        <v>13</v>
      </c>
      <c r="G18" s="929">
        <v>9</v>
      </c>
      <c r="H18" s="932">
        <v>13</v>
      </c>
      <c r="I18" s="929">
        <v>13</v>
      </c>
      <c r="J18" s="929">
        <v>15</v>
      </c>
      <c r="K18" s="929">
        <v>15</v>
      </c>
      <c r="L18" s="929">
        <v>9.1999999999999993</v>
      </c>
      <c r="M18" s="929">
        <v>11</v>
      </c>
      <c r="N18" s="929">
        <v>9.3000000000000007</v>
      </c>
      <c r="O18" s="931">
        <v>12</v>
      </c>
      <c r="P18" s="928">
        <v>9.6999999999999993</v>
      </c>
      <c r="Q18" s="929">
        <v>8.4</v>
      </c>
      <c r="R18" s="929">
        <v>13</v>
      </c>
      <c r="S18" s="930">
        <v>9.6</v>
      </c>
      <c r="T18" s="929">
        <v>9.8000000000000007</v>
      </c>
      <c r="U18" s="930">
        <v>17</v>
      </c>
      <c r="V18" s="929">
        <v>11</v>
      </c>
      <c r="W18" s="929">
        <v>16</v>
      </c>
      <c r="X18" s="932">
        <v>14</v>
      </c>
      <c r="Y18" s="932">
        <v>15</v>
      </c>
      <c r="Z18" s="932">
        <v>13</v>
      </c>
      <c r="AA18" s="929">
        <v>14</v>
      </c>
      <c r="AB18" s="928">
        <v>12</v>
      </c>
      <c r="AC18" s="934">
        <v>17</v>
      </c>
      <c r="AD18" s="935">
        <v>8.4</v>
      </c>
    </row>
    <row r="19" spans="1:30" s="103" customFormat="1" ht="16.5" customHeight="1" x14ac:dyDescent="0.15">
      <c r="A19" s="1498"/>
      <c r="B19" s="192" t="s">
        <v>79</v>
      </c>
      <c r="C19" s="182" t="s">
        <v>10</v>
      </c>
      <c r="D19" s="929" t="s">
        <v>4</v>
      </c>
      <c r="E19" s="929" t="s">
        <v>4</v>
      </c>
      <c r="F19" s="929" t="s">
        <v>4</v>
      </c>
      <c r="G19" s="929" t="s">
        <v>4</v>
      </c>
      <c r="H19" s="932" t="s">
        <v>4</v>
      </c>
      <c r="I19" s="929" t="s">
        <v>4</v>
      </c>
      <c r="J19" s="929" t="s">
        <v>4</v>
      </c>
      <c r="K19" s="929" t="s">
        <v>4</v>
      </c>
      <c r="L19" s="929" t="s">
        <v>173</v>
      </c>
      <c r="M19" s="929" t="s">
        <v>4</v>
      </c>
      <c r="N19" s="929" t="s">
        <v>4</v>
      </c>
      <c r="O19" s="931" t="s">
        <v>4</v>
      </c>
      <c r="P19" s="928" t="s">
        <v>4</v>
      </c>
      <c r="Q19" s="929" t="s">
        <v>4</v>
      </c>
      <c r="R19" s="929" t="s">
        <v>4</v>
      </c>
      <c r="S19" s="929" t="s">
        <v>4</v>
      </c>
      <c r="T19" s="929" t="s">
        <v>4</v>
      </c>
      <c r="U19" s="929" t="s">
        <v>4</v>
      </c>
      <c r="V19" s="929" t="s">
        <v>4</v>
      </c>
      <c r="W19" s="929" t="s">
        <v>4</v>
      </c>
      <c r="X19" s="932" t="s">
        <v>173</v>
      </c>
      <c r="Y19" s="932" t="s">
        <v>4</v>
      </c>
      <c r="Z19" s="932" t="s">
        <v>4</v>
      </c>
      <c r="AA19" s="929" t="s">
        <v>4</v>
      </c>
      <c r="AB19" s="928" t="s">
        <v>173</v>
      </c>
      <c r="AC19" s="934" t="s">
        <v>173</v>
      </c>
      <c r="AD19" s="935" t="s">
        <v>173</v>
      </c>
    </row>
    <row r="20" spans="1:30" s="103" customFormat="1" ht="16.5" customHeight="1" x14ac:dyDescent="0.15">
      <c r="A20" s="1498"/>
      <c r="B20" s="235" t="s">
        <v>80</v>
      </c>
      <c r="C20" s="236" t="s">
        <v>10</v>
      </c>
      <c r="D20" s="962" t="s">
        <v>4</v>
      </c>
      <c r="E20" s="962" t="s">
        <v>4</v>
      </c>
      <c r="F20" s="962" t="s">
        <v>4</v>
      </c>
      <c r="G20" s="962" t="s">
        <v>4</v>
      </c>
      <c r="H20" s="965" t="s">
        <v>4</v>
      </c>
      <c r="I20" s="962" t="s">
        <v>4</v>
      </c>
      <c r="J20" s="962" t="s">
        <v>4</v>
      </c>
      <c r="K20" s="962" t="s">
        <v>4</v>
      </c>
      <c r="L20" s="962" t="s">
        <v>173</v>
      </c>
      <c r="M20" s="962" t="s">
        <v>4</v>
      </c>
      <c r="N20" s="962" t="s">
        <v>4</v>
      </c>
      <c r="O20" s="1138" t="s">
        <v>4</v>
      </c>
      <c r="P20" s="947" t="s">
        <v>4</v>
      </c>
      <c r="Q20" s="962" t="s">
        <v>4</v>
      </c>
      <c r="R20" s="962" t="s">
        <v>4</v>
      </c>
      <c r="S20" s="962" t="s">
        <v>4</v>
      </c>
      <c r="T20" s="962" t="s">
        <v>4</v>
      </c>
      <c r="U20" s="962" t="s">
        <v>4</v>
      </c>
      <c r="V20" s="962" t="s">
        <v>4</v>
      </c>
      <c r="W20" s="962" t="s">
        <v>4</v>
      </c>
      <c r="X20" s="965" t="s">
        <v>173</v>
      </c>
      <c r="Y20" s="965" t="s">
        <v>4</v>
      </c>
      <c r="Z20" s="965" t="s">
        <v>4</v>
      </c>
      <c r="AA20" s="962" t="s">
        <v>4</v>
      </c>
      <c r="AB20" s="947" t="s">
        <v>173</v>
      </c>
      <c r="AC20" s="949" t="s">
        <v>173</v>
      </c>
      <c r="AD20" s="950" t="s">
        <v>173</v>
      </c>
    </row>
    <row r="21" spans="1:30" s="103" customFormat="1" ht="16.5" customHeight="1" thickBot="1" x14ac:dyDescent="0.2">
      <c r="A21" s="1499"/>
      <c r="B21" s="303" t="s">
        <v>81</v>
      </c>
      <c r="C21" s="341" t="s">
        <v>10</v>
      </c>
      <c r="D21" s="1090">
        <v>4.3</v>
      </c>
      <c r="E21" s="1090">
        <v>4.2</v>
      </c>
      <c r="F21" s="1090">
        <v>3.7</v>
      </c>
      <c r="G21" s="1090">
        <v>4.4000000000000004</v>
      </c>
      <c r="H21" s="1089">
        <v>4.5999999999999996</v>
      </c>
      <c r="I21" s="1090">
        <v>4.3</v>
      </c>
      <c r="J21" s="1090">
        <v>4.9000000000000004</v>
      </c>
      <c r="K21" s="1090">
        <v>4.5</v>
      </c>
      <c r="L21" s="1090">
        <v>3.7</v>
      </c>
      <c r="M21" s="1090">
        <v>3.9</v>
      </c>
      <c r="N21" s="1090">
        <v>3.9</v>
      </c>
      <c r="O21" s="1179">
        <v>3.8</v>
      </c>
      <c r="P21" s="990">
        <v>3.8</v>
      </c>
      <c r="Q21" s="1090">
        <v>2.7</v>
      </c>
      <c r="R21" s="1090">
        <v>3.5</v>
      </c>
      <c r="S21" s="1090">
        <v>4</v>
      </c>
      <c r="T21" s="1090">
        <v>3.4</v>
      </c>
      <c r="U21" s="1090">
        <v>3.7</v>
      </c>
      <c r="V21" s="1090">
        <v>3.3</v>
      </c>
      <c r="W21" s="1090">
        <v>4.3</v>
      </c>
      <c r="X21" s="1089">
        <v>3.7</v>
      </c>
      <c r="Y21" s="1089">
        <v>4</v>
      </c>
      <c r="Z21" s="1089">
        <v>3.6</v>
      </c>
      <c r="AA21" s="1088">
        <v>3.8</v>
      </c>
      <c r="AB21" s="990">
        <v>3.9</v>
      </c>
      <c r="AC21" s="1139">
        <v>4.9000000000000004</v>
      </c>
      <c r="AD21" s="1119">
        <v>2.7</v>
      </c>
    </row>
    <row r="22" spans="1:30" s="103" customFormat="1" ht="16.5" customHeight="1" x14ac:dyDescent="0.15">
      <c r="A22" s="1446" t="s">
        <v>84</v>
      </c>
      <c r="B22" s="179" t="s">
        <v>72</v>
      </c>
      <c r="C22" s="180" t="s">
        <v>73</v>
      </c>
      <c r="D22" s="1094">
        <v>3.5</v>
      </c>
      <c r="E22" s="1094">
        <v>4.5</v>
      </c>
      <c r="F22" s="1094">
        <v>4</v>
      </c>
      <c r="G22" s="1094">
        <v>4</v>
      </c>
      <c r="H22" s="1095">
        <v>4</v>
      </c>
      <c r="I22" s="1094">
        <v>4.5</v>
      </c>
      <c r="J22" s="1094">
        <v>3.5</v>
      </c>
      <c r="K22" s="1094">
        <v>4</v>
      </c>
      <c r="L22" s="1094">
        <v>3.5</v>
      </c>
      <c r="M22" s="1094">
        <v>4</v>
      </c>
      <c r="N22" s="1094">
        <v>4</v>
      </c>
      <c r="O22" s="1096">
        <v>4</v>
      </c>
      <c r="P22" s="1093">
        <v>4</v>
      </c>
      <c r="Q22" s="1094">
        <v>4</v>
      </c>
      <c r="R22" s="1094">
        <v>4</v>
      </c>
      <c r="S22" s="1094">
        <v>3</v>
      </c>
      <c r="T22" s="1094">
        <v>3.5</v>
      </c>
      <c r="U22" s="1094">
        <v>3</v>
      </c>
      <c r="V22" s="1094">
        <v>3.5</v>
      </c>
      <c r="W22" s="1094">
        <v>3</v>
      </c>
      <c r="X22" s="1095">
        <v>3</v>
      </c>
      <c r="Y22" s="1095">
        <v>3</v>
      </c>
      <c r="Z22" s="1095">
        <v>3</v>
      </c>
      <c r="AA22" s="1094">
        <v>3</v>
      </c>
      <c r="AB22" s="1180">
        <v>3.5</v>
      </c>
      <c r="AC22" s="1181">
        <v>4.5</v>
      </c>
      <c r="AD22" s="1182">
        <v>3</v>
      </c>
    </row>
    <row r="23" spans="1:30" s="103" customFormat="1" ht="16.5" customHeight="1" x14ac:dyDescent="0.15">
      <c r="A23" s="1498"/>
      <c r="B23" s="181" t="s">
        <v>0</v>
      </c>
      <c r="C23" s="182" t="s">
        <v>4</v>
      </c>
      <c r="D23" s="183">
        <v>7.1</v>
      </c>
      <c r="E23" s="183">
        <v>7</v>
      </c>
      <c r="F23" s="183">
        <v>7.1</v>
      </c>
      <c r="G23" s="183">
        <v>7.1</v>
      </c>
      <c r="H23" s="186">
        <v>7.1</v>
      </c>
      <c r="I23" s="183">
        <v>7.1</v>
      </c>
      <c r="J23" s="183">
        <v>7</v>
      </c>
      <c r="K23" s="183">
        <v>7</v>
      </c>
      <c r="L23" s="183">
        <v>7</v>
      </c>
      <c r="M23" s="183">
        <v>7.1</v>
      </c>
      <c r="N23" s="183">
        <v>7</v>
      </c>
      <c r="O23" s="184">
        <v>7</v>
      </c>
      <c r="P23" s="185">
        <v>7</v>
      </c>
      <c r="Q23" s="183">
        <v>7.1</v>
      </c>
      <c r="R23" s="183">
        <v>7.1</v>
      </c>
      <c r="S23" s="183">
        <v>7.1</v>
      </c>
      <c r="T23" s="183">
        <v>7.1</v>
      </c>
      <c r="U23" s="183">
        <v>7.1</v>
      </c>
      <c r="V23" s="183">
        <v>7.2</v>
      </c>
      <c r="W23" s="183">
        <v>7.1</v>
      </c>
      <c r="X23" s="186">
        <v>7.1</v>
      </c>
      <c r="Y23" s="186">
        <v>7.1</v>
      </c>
      <c r="Z23" s="186">
        <v>7.2</v>
      </c>
      <c r="AA23" s="183">
        <v>7.1</v>
      </c>
      <c r="AB23" s="927" t="s">
        <v>136</v>
      </c>
      <c r="AC23" s="187">
        <v>7.2</v>
      </c>
      <c r="AD23" s="184">
        <v>7</v>
      </c>
    </row>
    <row r="24" spans="1:30" s="103" customFormat="1" ht="16.5" customHeight="1" x14ac:dyDescent="0.15">
      <c r="A24" s="1498"/>
      <c r="B24" s="188" t="s">
        <v>1</v>
      </c>
      <c r="C24" s="182" t="s">
        <v>10</v>
      </c>
      <c r="D24" s="929">
        <v>98</v>
      </c>
      <c r="E24" s="929">
        <v>97</v>
      </c>
      <c r="F24" s="929">
        <v>110</v>
      </c>
      <c r="G24" s="929">
        <v>80</v>
      </c>
      <c r="H24" s="932">
        <v>100</v>
      </c>
      <c r="I24" s="929">
        <v>71</v>
      </c>
      <c r="J24" s="929">
        <v>110</v>
      </c>
      <c r="K24" s="929">
        <v>100</v>
      </c>
      <c r="L24" s="929">
        <v>140</v>
      </c>
      <c r="M24" s="929">
        <v>81</v>
      </c>
      <c r="N24" s="929">
        <v>88</v>
      </c>
      <c r="O24" s="935">
        <v>86</v>
      </c>
      <c r="P24" s="928">
        <v>110</v>
      </c>
      <c r="Q24" s="929">
        <v>79</v>
      </c>
      <c r="R24" s="929">
        <v>69</v>
      </c>
      <c r="S24" s="929">
        <v>120</v>
      </c>
      <c r="T24" s="929">
        <v>120</v>
      </c>
      <c r="U24" s="929">
        <v>140</v>
      </c>
      <c r="V24" s="929">
        <v>110</v>
      </c>
      <c r="W24" s="929">
        <v>130</v>
      </c>
      <c r="X24" s="932">
        <v>110</v>
      </c>
      <c r="Y24" s="932">
        <v>110</v>
      </c>
      <c r="Z24" s="932">
        <v>150</v>
      </c>
      <c r="AA24" s="929">
        <v>120</v>
      </c>
      <c r="AB24" s="928">
        <v>110</v>
      </c>
      <c r="AC24" s="934">
        <v>150</v>
      </c>
      <c r="AD24" s="935">
        <v>69</v>
      </c>
    </row>
    <row r="25" spans="1:30" s="103" customFormat="1" ht="16.5" customHeight="1" x14ac:dyDescent="0.15">
      <c r="A25" s="1498"/>
      <c r="B25" s="188" t="s">
        <v>85</v>
      </c>
      <c r="C25" s="182" t="s">
        <v>10</v>
      </c>
      <c r="D25" s="929" t="s">
        <v>4</v>
      </c>
      <c r="E25" s="929">
        <v>52</v>
      </c>
      <c r="F25" s="929" t="s">
        <v>4</v>
      </c>
      <c r="G25" s="929">
        <v>52</v>
      </c>
      <c r="H25" s="932" t="s">
        <v>4</v>
      </c>
      <c r="I25" s="929">
        <v>47</v>
      </c>
      <c r="J25" s="929" t="s">
        <v>4</v>
      </c>
      <c r="K25" s="929">
        <v>57</v>
      </c>
      <c r="L25" s="929" t="s">
        <v>4</v>
      </c>
      <c r="M25" s="929">
        <v>47</v>
      </c>
      <c r="N25" s="929" t="s">
        <v>4</v>
      </c>
      <c r="O25" s="931">
        <v>52</v>
      </c>
      <c r="P25" s="928" t="s">
        <v>4</v>
      </c>
      <c r="Q25" s="929">
        <v>49</v>
      </c>
      <c r="R25" s="929" t="s">
        <v>4</v>
      </c>
      <c r="S25" s="929">
        <v>58</v>
      </c>
      <c r="T25" s="929" t="s">
        <v>4</v>
      </c>
      <c r="U25" s="929">
        <v>82</v>
      </c>
      <c r="V25" s="929" t="s">
        <v>4</v>
      </c>
      <c r="W25" s="929">
        <v>74</v>
      </c>
      <c r="X25" s="932" t="s">
        <v>4</v>
      </c>
      <c r="Y25" s="932">
        <v>72</v>
      </c>
      <c r="Z25" s="932" t="s">
        <v>4</v>
      </c>
      <c r="AA25" s="929">
        <v>71</v>
      </c>
      <c r="AB25" s="928">
        <v>59</v>
      </c>
      <c r="AC25" s="934">
        <v>82</v>
      </c>
      <c r="AD25" s="935">
        <v>47</v>
      </c>
    </row>
    <row r="26" spans="1:30" s="103" customFormat="1" ht="16.5" customHeight="1" x14ac:dyDescent="0.15">
      <c r="A26" s="1498"/>
      <c r="B26" s="192" t="s">
        <v>2</v>
      </c>
      <c r="C26" s="182" t="s">
        <v>10</v>
      </c>
      <c r="D26" s="189">
        <v>71</v>
      </c>
      <c r="E26" s="189">
        <v>53</v>
      </c>
      <c r="F26" s="189">
        <v>66</v>
      </c>
      <c r="G26" s="189">
        <v>60</v>
      </c>
      <c r="H26" s="190">
        <v>65</v>
      </c>
      <c r="I26" s="189">
        <v>57</v>
      </c>
      <c r="J26" s="189">
        <v>61</v>
      </c>
      <c r="K26" s="189">
        <v>56</v>
      </c>
      <c r="L26" s="189">
        <v>68</v>
      </c>
      <c r="M26" s="189">
        <v>58</v>
      </c>
      <c r="N26" s="189">
        <v>64</v>
      </c>
      <c r="O26" s="191">
        <v>56</v>
      </c>
      <c r="P26" s="114">
        <v>59</v>
      </c>
      <c r="Q26" s="189">
        <v>54</v>
      </c>
      <c r="R26" s="189">
        <v>54</v>
      </c>
      <c r="S26" s="189">
        <v>63</v>
      </c>
      <c r="T26" s="189">
        <v>67</v>
      </c>
      <c r="U26" s="189">
        <v>81</v>
      </c>
      <c r="V26" s="189">
        <v>70</v>
      </c>
      <c r="W26" s="189">
        <v>75</v>
      </c>
      <c r="X26" s="190">
        <v>70</v>
      </c>
      <c r="Y26" s="190">
        <v>68</v>
      </c>
      <c r="Z26" s="190">
        <v>84</v>
      </c>
      <c r="AA26" s="189">
        <v>70</v>
      </c>
      <c r="AB26" s="114">
        <v>65</v>
      </c>
      <c r="AC26" s="110">
        <v>84</v>
      </c>
      <c r="AD26" s="135">
        <v>53</v>
      </c>
    </row>
    <row r="27" spans="1:30" s="103" customFormat="1" ht="16.5" customHeight="1" x14ac:dyDescent="0.15">
      <c r="A27" s="1498"/>
      <c r="B27" s="192" t="s">
        <v>3</v>
      </c>
      <c r="C27" s="182" t="s">
        <v>10</v>
      </c>
      <c r="D27" s="929">
        <v>73</v>
      </c>
      <c r="E27" s="929">
        <v>68</v>
      </c>
      <c r="F27" s="929">
        <v>84</v>
      </c>
      <c r="G27" s="929">
        <v>67</v>
      </c>
      <c r="H27" s="932">
        <v>69</v>
      </c>
      <c r="I27" s="929">
        <v>63</v>
      </c>
      <c r="J27" s="929">
        <v>69</v>
      </c>
      <c r="K27" s="929">
        <v>72</v>
      </c>
      <c r="L27" s="929">
        <v>72</v>
      </c>
      <c r="M27" s="929">
        <v>60</v>
      </c>
      <c r="N27" s="929">
        <v>67</v>
      </c>
      <c r="O27" s="931">
        <v>64</v>
      </c>
      <c r="P27" s="928">
        <v>71</v>
      </c>
      <c r="Q27" s="929">
        <v>65</v>
      </c>
      <c r="R27" s="929">
        <v>61</v>
      </c>
      <c r="S27" s="929">
        <v>69</v>
      </c>
      <c r="T27" s="929">
        <v>78</v>
      </c>
      <c r="U27" s="929">
        <v>71</v>
      </c>
      <c r="V27" s="929">
        <v>87</v>
      </c>
      <c r="W27" s="929">
        <v>78</v>
      </c>
      <c r="X27" s="932">
        <v>78</v>
      </c>
      <c r="Y27" s="932">
        <v>78</v>
      </c>
      <c r="Z27" s="932">
        <v>78</v>
      </c>
      <c r="AA27" s="929">
        <v>83</v>
      </c>
      <c r="AB27" s="928">
        <v>72</v>
      </c>
      <c r="AC27" s="934">
        <v>87</v>
      </c>
      <c r="AD27" s="935">
        <v>60</v>
      </c>
    </row>
    <row r="28" spans="1:30" s="103" customFormat="1" ht="16.5" customHeight="1" x14ac:dyDescent="0.15">
      <c r="A28" s="1498"/>
      <c r="B28" s="193" t="s">
        <v>76</v>
      </c>
      <c r="C28" s="194" t="s">
        <v>10</v>
      </c>
      <c r="D28" s="936">
        <v>37</v>
      </c>
      <c r="E28" s="936">
        <v>36</v>
      </c>
      <c r="F28" s="936">
        <v>35</v>
      </c>
      <c r="G28" s="936">
        <v>38</v>
      </c>
      <c r="H28" s="940">
        <v>40</v>
      </c>
      <c r="I28" s="936">
        <v>40</v>
      </c>
      <c r="J28" s="936">
        <v>41</v>
      </c>
      <c r="K28" s="936">
        <v>40</v>
      </c>
      <c r="L28" s="936">
        <v>36</v>
      </c>
      <c r="M28" s="936">
        <v>34</v>
      </c>
      <c r="N28" s="936">
        <v>37</v>
      </c>
      <c r="O28" s="938">
        <v>35</v>
      </c>
      <c r="P28" s="939">
        <v>30</v>
      </c>
      <c r="Q28" s="936">
        <v>29</v>
      </c>
      <c r="R28" s="936">
        <v>28</v>
      </c>
      <c r="S28" s="936">
        <v>31</v>
      </c>
      <c r="T28" s="936">
        <v>31</v>
      </c>
      <c r="U28" s="936">
        <v>34</v>
      </c>
      <c r="V28" s="936">
        <v>39</v>
      </c>
      <c r="W28" s="936">
        <v>37</v>
      </c>
      <c r="X28" s="940">
        <v>33</v>
      </c>
      <c r="Y28" s="940">
        <v>35</v>
      </c>
      <c r="Z28" s="940">
        <v>39</v>
      </c>
      <c r="AA28" s="936">
        <v>36</v>
      </c>
      <c r="AB28" s="939">
        <v>35</v>
      </c>
      <c r="AC28" s="942">
        <v>41</v>
      </c>
      <c r="AD28" s="943">
        <v>28</v>
      </c>
    </row>
    <row r="29" spans="1:30" s="103" customFormat="1" ht="16.5" customHeight="1" x14ac:dyDescent="0.15">
      <c r="A29" s="1498"/>
      <c r="B29" s="202" t="s">
        <v>77</v>
      </c>
      <c r="C29" s="203" t="s">
        <v>10</v>
      </c>
      <c r="D29" s="973">
        <v>26</v>
      </c>
      <c r="E29" s="973">
        <v>27</v>
      </c>
      <c r="F29" s="973">
        <v>23</v>
      </c>
      <c r="G29" s="973">
        <v>31</v>
      </c>
      <c r="H29" s="977">
        <v>29</v>
      </c>
      <c r="I29" s="973">
        <v>32</v>
      </c>
      <c r="J29" s="973">
        <v>30</v>
      </c>
      <c r="K29" s="973">
        <v>31</v>
      </c>
      <c r="L29" s="973">
        <v>28</v>
      </c>
      <c r="M29" s="973">
        <v>26</v>
      </c>
      <c r="N29" s="973">
        <v>28</v>
      </c>
      <c r="O29" s="975">
        <v>26</v>
      </c>
      <c r="P29" s="976">
        <v>20</v>
      </c>
      <c r="Q29" s="973">
        <v>19</v>
      </c>
      <c r="R29" s="973">
        <v>19</v>
      </c>
      <c r="S29" s="973">
        <v>22</v>
      </c>
      <c r="T29" s="973">
        <v>22</v>
      </c>
      <c r="U29" s="973">
        <v>24</v>
      </c>
      <c r="V29" s="973">
        <v>31</v>
      </c>
      <c r="W29" s="973">
        <v>26</v>
      </c>
      <c r="X29" s="977">
        <v>24</v>
      </c>
      <c r="Y29" s="977">
        <v>24</v>
      </c>
      <c r="Z29" s="977">
        <v>27</v>
      </c>
      <c r="AA29" s="973">
        <v>24</v>
      </c>
      <c r="AB29" s="976">
        <v>26</v>
      </c>
      <c r="AC29" s="980">
        <v>32</v>
      </c>
      <c r="AD29" s="981">
        <v>19</v>
      </c>
    </row>
    <row r="30" spans="1:30" s="103" customFormat="1" ht="16.5" customHeight="1" x14ac:dyDescent="0.15">
      <c r="A30" s="1498"/>
      <c r="B30" s="192" t="s">
        <v>78</v>
      </c>
      <c r="C30" s="182" t="s">
        <v>10</v>
      </c>
      <c r="D30" s="928">
        <v>11</v>
      </c>
      <c r="E30" s="929">
        <v>9</v>
      </c>
      <c r="F30" s="930">
        <v>12</v>
      </c>
      <c r="G30" s="929">
        <v>7.2</v>
      </c>
      <c r="H30" s="932">
        <v>11</v>
      </c>
      <c r="I30" s="929">
        <v>8.5</v>
      </c>
      <c r="J30" s="930">
        <v>11</v>
      </c>
      <c r="K30" s="930">
        <v>8.9</v>
      </c>
      <c r="L30" s="929">
        <v>7.2</v>
      </c>
      <c r="M30" s="930">
        <v>7.3</v>
      </c>
      <c r="N30" s="929">
        <v>8.6999999999999993</v>
      </c>
      <c r="O30" s="931">
        <v>9.4</v>
      </c>
      <c r="P30" s="928">
        <v>9.4</v>
      </c>
      <c r="Q30" s="929">
        <v>9.3000000000000007</v>
      </c>
      <c r="R30" s="929">
        <v>9</v>
      </c>
      <c r="S30" s="929">
        <v>8.5</v>
      </c>
      <c r="T30" s="929">
        <v>9.5</v>
      </c>
      <c r="U30" s="929">
        <v>10</v>
      </c>
      <c r="V30" s="929">
        <v>8.6</v>
      </c>
      <c r="W30" s="929">
        <v>12</v>
      </c>
      <c r="X30" s="1010">
        <v>8.9</v>
      </c>
      <c r="Y30" s="932">
        <v>11</v>
      </c>
      <c r="Z30" s="932">
        <v>12</v>
      </c>
      <c r="AA30" s="929">
        <v>12</v>
      </c>
      <c r="AB30" s="953">
        <v>9.6</v>
      </c>
      <c r="AC30" s="934">
        <v>12</v>
      </c>
      <c r="AD30" s="950">
        <v>7.2</v>
      </c>
    </row>
    <row r="31" spans="1:30" s="103" customFormat="1" ht="16.5" customHeight="1" x14ac:dyDescent="0.15">
      <c r="A31" s="1498"/>
      <c r="B31" s="193" t="s">
        <v>81</v>
      </c>
      <c r="C31" s="194" t="s">
        <v>10</v>
      </c>
      <c r="D31" s="967">
        <v>4</v>
      </c>
      <c r="E31" s="967">
        <v>3.7</v>
      </c>
      <c r="F31" s="967">
        <v>3.9</v>
      </c>
      <c r="G31" s="967">
        <v>4</v>
      </c>
      <c r="H31" s="984">
        <v>4.5999999999999996</v>
      </c>
      <c r="I31" s="967">
        <v>3.9</v>
      </c>
      <c r="J31" s="967">
        <v>4.5999999999999996</v>
      </c>
      <c r="K31" s="967">
        <v>4.5</v>
      </c>
      <c r="L31" s="967">
        <v>4</v>
      </c>
      <c r="M31" s="967">
        <v>3.5</v>
      </c>
      <c r="N31" s="967">
        <v>3.7</v>
      </c>
      <c r="O31" s="1101">
        <v>3.8</v>
      </c>
      <c r="P31" s="983">
        <v>3.3</v>
      </c>
      <c r="Q31" s="967">
        <v>2.8</v>
      </c>
      <c r="R31" s="967">
        <v>2.9</v>
      </c>
      <c r="S31" s="967">
        <v>3.8</v>
      </c>
      <c r="T31" s="967">
        <v>3.4</v>
      </c>
      <c r="U31" s="967">
        <v>3.2</v>
      </c>
      <c r="V31" s="967">
        <v>3.6</v>
      </c>
      <c r="W31" s="967">
        <v>4.0999999999999996</v>
      </c>
      <c r="X31" s="984">
        <v>4.2</v>
      </c>
      <c r="Y31" s="984">
        <v>3.8</v>
      </c>
      <c r="Z31" s="984">
        <v>4.5999999999999996</v>
      </c>
      <c r="AA31" s="967">
        <v>3.9</v>
      </c>
      <c r="AB31" s="983">
        <v>3.8</v>
      </c>
      <c r="AC31" s="956">
        <v>4.5999999999999996</v>
      </c>
      <c r="AD31" s="970">
        <v>2.8</v>
      </c>
    </row>
    <row r="32" spans="1:30" s="103" customFormat="1" ht="16.5" customHeight="1" x14ac:dyDescent="0.15">
      <c r="A32" s="1498"/>
      <c r="B32" s="193" t="s">
        <v>86</v>
      </c>
      <c r="C32" s="194" t="s">
        <v>10</v>
      </c>
      <c r="D32" s="967" t="s">
        <v>4</v>
      </c>
      <c r="E32" s="967" t="s">
        <v>4</v>
      </c>
      <c r="F32" s="967" t="s">
        <v>4</v>
      </c>
      <c r="G32" s="967">
        <v>1.7</v>
      </c>
      <c r="H32" s="984" t="s">
        <v>4</v>
      </c>
      <c r="I32" s="967" t="s">
        <v>4</v>
      </c>
      <c r="J32" s="967" t="s">
        <v>4</v>
      </c>
      <c r="K32" s="967" t="s">
        <v>4</v>
      </c>
      <c r="L32" s="967" t="s">
        <v>4</v>
      </c>
      <c r="M32" s="966">
        <v>1.7</v>
      </c>
      <c r="N32" s="967" t="s">
        <v>4</v>
      </c>
      <c r="O32" s="1101" t="s">
        <v>4</v>
      </c>
      <c r="P32" s="983" t="s">
        <v>4</v>
      </c>
      <c r="Q32" s="967" t="s">
        <v>4</v>
      </c>
      <c r="R32" s="967" t="s">
        <v>4</v>
      </c>
      <c r="S32" s="967">
        <v>1.8</v>
      </c>
      <c r="T32" s="967" t="s">
        <v>4</v>
      </c>
      <c r="U32" s="967" t="s">
        <v>4</v>
      </c>
      <c r="V32" s="967" t="s">
        <v>4</v>
      </c>
      <c r="W32" s="967" t="s">
        <v>4</v>
      </c>
      <c r="X32" s="984" t="s">
        <v>4</v>
      </c>
      <c r="Y32" s="984">
        <v>1.9</v>
      </c>
      <c r="Z32" s="984" t="s">
        <v>4</v>
      </c>
      <c r="AA32" s="967" t="s">
        <v>4</v>
      </c>
      <c r="AB32" s="983">
        <v>1.8</v>
      </c>
      <c r="AC32" s="956">
        <v>1.9</v>
      </c>
      <c r="AD32" s="970">
        <v>1.7</v>
      </c>
    </row>
    <row r="33" spans="1:30" s="103" customFormat="1" ht="16.5" customHeight="1" x14ac:dyDescent="0.15">
      <c r="A33" s="1498"/>
      <c r="B33" s="202" t="s">
        <v>87</v>
      </c>
      <c r="C33" s="203" t="s">
        <v>10</v>
      </c>
      <c r="D33" s="204" t="s">
        <v>4</v>
      </c>
      <c r="E33" s="204" t="s">
        <v>4</v>
      </c>
      <c r="F33" s="204" t="s">
        <v>4</v>
      </c>
      <c r="G33" s="204">
        <v>160</v>
      </c>
      <c r="H33" s="207" t="s">
        <v>4</v>
      </c>
      <c r="I33" s="204" t="s">
        <v>4</v>
      </c>
      <c r="J33" s="204" t="s">
        <v>4</v>
      </c>
      <c r="K33" s="204" t="s">
        <v>4</v>
      </c>
      <c r="L33" s="204" t="s">
        <v>4</v>
      </c>
      <c r="M33" s="204">
        <v>150</v>
      </c>
      <c r="N33" s="204" t="s">
        <v>4</v>
      </c>
      <c r="O33" s="822" t="s">
        <v>4</v>
      </c>
      <c r="P33" s="206" t="s">
        <v>4</v>
      </c>
      <c r="Q33" s="204" t="s">
        <v>4</v>
      </c>
      <c r="R33" s="204" t="s">
        <v>4</v>
      </c>
      <c r="S33" s="204">
        <v>150</v>
      </c>
      <c r="T33" s="204" t="s">
        <v>4</v>
      </c>
      <c r="U33" s="204" t="s">
        <v>4</v>
      </c>
      <c r="V33" s="204" t="s">
        <v>4</v>
      </c>
      <c r="W33" s="204" t="s">
        <v>4</v>
      </c>
      <c r="X33" s="207" t="s">
        <v>4</v>
      </c>
      <c r="Y33" s="207">
        <v>160</v>
      </c>
      <c r="Z33" s="207" t="s">
        <v>4</v>
      </c>
      <c r="AA33" s="204" t="s">
        <v>4</v>
      </c>
      <c r="AB33" s="114">
        <v>160</v>
      </c>
      <c r="AC33" s="825">
        <v>160</v>
      </c>
      <c r="AD33" s="826">
        <v>150</v>
      </c>
    </row>
    <row r="34" spans="1:30" s="103" customFormat="1" ht="16.5" customHeight="1" thickBot="1" x14ac:dyDescent="0.2">
      <c r="A34" s="1499"/>
      <c r="B34" s="215" t="s">
        <v>88</v>
      </c>
      <c r="C34" s="216" t="s">
        <v>10</v>
      </c>
      <c r="D34" s="217" t="s">
        <v>4</v>
      </c>
      <c r="E34" s="217" t="s">
        <v>4</v>
      </c>
      <c r="F34" s="217" t="s">
        <v>4</v>
      </c>
      <c r="G34" s="217" t="s">
        <v>176</v>
      </c>
      <c r="H34" s="220" t="s">
        <v>4</v>
      </c>
      <c r="I34" s="217" t="s">
        <v>4</v>
      </c>
      <c r="J34" s="217" t="s">
        <v>4</v>
      </c>
      <c r="K34" s="217" t="s">
        <v>4</v>
      </c>
      <c r="L34" s="217" t="s">
        <v>4</v>
      </c>
      <c r="M34" s="217" t="s">
        <v>176</v>
      </c>
      <c r="N34" s="217" t="s">
        <v>4</v>
      </c>
      <c r="O34" s="326" t="s">
        <v>4</v>
      </c>
      <c r="P34" s="219" t="s">
        <v>4</v>
      </c>
      <c r="Q34" s="217" t="s">
        <v>4</v>
      </c>
      <c r="R34" s="217" t="s">
        <v>4</v>
      </c>
      <c r="S34" s="217" t="s">
        <v>176</v>
      </c>
      <c r="T34" s="217" t="s">
        <v>4</v>
      </c>
      <c r="U34" s="217" t="s">
        <v>4</v>
      </c>
      <c r="V34" s="217" t="s">
        <v>4</v>
      </c>
      <c r="W34" s="217" t="s">
        <v>4</v>
      </c>
      <c r="X34" s="220" t="s">
        <v>4</v>
      </c>
      <c r="Y34" s="220" t="s">
        <v>176</v>
      </c>
      <c r="Z34" s="220" t="s">
        <v>4</v>
      </c>
      <c r="AA34" s="217" t="s">
        <v>4</v>
      </c>
      <c r="AB34" s="555" t="s">
        <v>176</v>
      </c>
      <c r="AC34" s="154" t="s">
        <v>176</v>
      </c>
      <c r="AD34" s="218" t="s">
        <v>176</v>
      </c>
    </row>
    <row r="35" spans="1:30" ht="16.5" customHeight="1" x14ac:dyDescent="0.15">
      <c r="A35" s="1512" t="s">
        <v>99</v>
      </c>
      <c r="B35" s="222" t="s">
        <v>72</v>
      </c>
      <c r="C35" s="180" t="s">
        <v>73</v>
      </c>
      <c r="D35" s="223" t="s">
        <v>172</v>
      </c>
      <c r="E35" s="223" t="s">
        <v>172</v>
      </c>
      <c r="F35" s="223" t="s">
        <v>172</v>
      </c>
      <c r="G35" s="223" t="s">
        <v>172</v>
      </c>
      <c r="H35" s="226" t="s">
        <v>172</v>
      </c>
      <c r="I35" s="223" t="s">
        <v>172</v>
      </c>
      <c r="J35" s="223" t="s">
        <v>172</v>
      </c>
      <c r="K35" s="223" t="s">
        <v>172</v>
      </c>
      <c r="L35" s="223" t="s">
        <v>172</v>
      </c>
      <c r="M35" s="223" t="s">
        <v>172</v>
      </c>
      <c r="N35" s="223" t="s">
        <v>172</v>
      </c>
      <c r="O35" s="224" t="s">
        <v>172</v>
      </c>
      <c r="P35" s="225" t="s">
        <v>172</v>
      </c>
      <c r="Q35" s="223" t="s">
        <v>172</v>
      </c>
      <c r="R35" s="223" t="s">
        <v>172</v>
      </c>
      <c r="S35" s="223" t="s">
        <v>172</v>
      </c>
      <c r="T35" s="223" t="s">
        <v>172</v>
      </c>
      <c r="U35" s="223" t="s">
        <v>172</v>
      </c>
      <c r="V35" s="223" t="s">
        <v>172</v>
      </c>
      <c r="W35" s="223" t="s">
        <v>172</v>
      </c>
      <c r="X35" s="226" t="s">
        <v>172</v>
      </c>
      <c r="Y35" s="226" t="s">
        <v>172</v>
      </c>
      <c r="Z35" s="226" t="s">
        <v>172</v>
      </c>
      <c r="AA35" s="223" t="s">
        <v>172</v>
      </c>
      <c r="AB35" s="225" t="s">
        <v>208</v>
      </c>
      <c r="AC35" s="253" t="s">
        <v>172</v>
      </c>
      <c r="AD35" s="254" t="s">
        <v>172</v>
      </c>
    </row>
    <row r="36" spans="1:30" ht="16.5" customHeight="1" x14ac:dyDescent="0.15">
      <c r="A36" s="1513"/>
      <c r="B36" s="192" t="s">
        <v>0</v>
      </c>
      <c r="C36" s="182" t="s">
        <v>4</v>
      </c>
      <c r="D36" s="250">
        <v>6.9</v>
      </c>
      <c r="E36" s="250">
        <v>6.9</v>
      </c>
      <c r="F36" s="250">
        <v>6.9</v>
      </c>
      <c r="G36" s="250">
        <v>6.7</v>
      </c>
      <c r="H36" s="537">
        <v>6.8</v>
      </c>
      <c r="I36" s="250">
        <v>6.8</v>
      </c>
      <c r="J36" s="250">
        <v>6.8</v>
      </c>
      <c r="K36" s="250">
        <v>6.9</v>
      </c>
      <c r="L36" s="250">
        <v>6.8</v>
      </c>
      <c r="M36" s="250">
        <v>6.9</v>
      </c>
      <c r="N36" s="250">
        <v>6.9</v>
      </c>
      <c r="O36" s="971">
        <v>6.9</v>
      </c>
      <c r="P36" s="376">
        <v>7</v>
      </c>
      <c r="Q36" s="250">
        <v>6.8</v>
      </c>
      <c r="R36" s="250">
        <v>7.1</v>
      </c>
      <c r="S36" s="250">
        <v>6.7</v>
      </c>
      <c r="T36" s="250">
        <v>6.9</v>
      </c>
      <c r="U36" s="250">
        <v>6.8</v>
      </c>
      <c r="V36" s="250">
        <v>6.8</v>
      </c>
      <c r="W36" s="250">
        <v>6.8</v>
      </c>
      <c r="X36" s="537">
        <v>6.8</v>
      </c>
      <c r="Y36" s="537">
        <v>6.8</v>
      </c>
      <c r="Z36" s="537">
        <v>6.7</v>
      </c>
      <c r="AA36" s="183">
        <v>6.7</v>
      </c>
      <c r="AB36" s="927" t="s">
        <v>136</v>
      </c>
      <c r="AC36" s="944">
        <v>7.1</v>
      </c>
      <c r="AD36" s="894">
        <v>6.7</v>
      </c>
    </row>
    <row r="37" spans="1:30" ht="16.5" customHeight="1" x14ac:dyDescent="0.15">
      <c r="A37" s="1513"/>
      <c r="B37" s="192" t="s">
        <v>1</v>
      </c>
      <c r="C37" s="182" t="s">
        <v>10</v>
      </c>
      <c r="D37" s="930" t="s">
        <v>4</v>
      </c>
      <c r="E37" s="930" t="s">
        <v>4</v>
      </c>
      <c r="F37" s="930" t="s">
        <v>4</v>
      </c>
      <c r="G37" s="930" t="s">
        <v>4</v>
      </c>
      <c r="H37" s="1010" t="s">
        <v>4</v>
      </c>
      <c r="I37" s="930" t="s">
        <v>4</v>
      </c>
      <c r="J37" s="930" t="s">
        <v>4</v>
      </c>
      <c r="K37" s="930" t="s">
        <v>4</v>
      </c>
      <c r="L37" s="930" t="s">
        <v>4</v>
      </c>
      <c r="M37" s="930" t="s">
        <v>4</v>
      </c>
      <c r="N37" s="930" t="s">
        <v>4</v>
      </c>
      <c r="O37" s="1100" t="s">
        <v>4</v>
      </c>
      <c r="P37" s="953" t="s">
        <v>4</v>
      </c>
      <c r="Q37" s="930" t="s">
        <v>4</v>
      </c>
      <c r="R37" s="930" t="s">
        <v>4</v>
      </c>
      <c r="S37" s="930" t="s">
        <v>4</v>
      </c>
      <c r="T37" s="930" t="s">
        <v>4</v>
      </c>
      <c r="U37" s="930">
        <v>1.5</v>
      </c>
      <c r="V37" s="930">
        <v>2</v>
      </c>
      <c r="W37" s="930">
        <v>1.9</v>
      </c>
      <c r="X37" s="1010">
        <v>1.3</v>
      </c>
      <c r="Y37" s="1010">
        <v>1.6</v>
      </c>
      <c r="Z37" s="1010">
        <v>1.6</v>
      </c>
      <c r="AA37" s="930">
        <v>3.7</v>
      </c>
      <c r="AB37" s="928">
        <v>1.9</v>
      </c>
      <c r="AC37" s="1102">
        <v>3.7</v>
      </c>
      <c r="AD37" s="935">
        <v>1.3</v>
      </c>
    </row>
    <row r="38" spans="1:30" ht="16.5" customHeight="1" x14ac:dyDescent="0.15">
      <c r="A38" s="1513"/>
      <c r="B38" s="192" t="s">
        <v>7</v>
      </c>
      <c r="C38" s="182" t="s">
        <v>10</v>
      </c>
      <c r="D38" s="930">
        <v>1</v>
      </c>
      <c r="E38" s="930">
        <v>1.4</v>
      </c>
      <c r="F38" s="930">
        <v>0.7</v>
      </c>
      <c r="G38" s="930">
        <v>0.8</v>
      </c>
      <c r="H38" s="1010">
        <v>0.6</v>
      </c>
      <c r="I38" s="930">
        <v>0.7</v>
      </c>
      <c r="J38" s="930">
        <v>1.1000000000000001</v>
      </c>
      <c r="K38" s="930">
        <v>1</v>
      </c>
      <c r="L38" s="930">
        <v>0.9</v>
      </c>
      <c r="M38" s="930">
        <v>1</v>
      </c>
      <c r="N38" s="930">
        <v>0.8</v>
      </c>
      <c r="O38" s="1100">
        <v>1.7</v>
      </c>
      <c r="P38" s="953">
        <v>1.3</v>
      </c>
      <c r="Q38" s="930">
        <v>0.9</v>
      </c>
      <c r="R38" s="930">
        <v>1.2</v>
      </c>
      <c r="S38" s="930">
        <v>1</v>
      </c>
      <c r="T38" s="930">
        <v>1</v>
      </c>
      <c r="U38" s="930">
        <v>0.9</v>
      </c>
      <c r="V38" s="930">
        <v>0.9</v>
      </c>
      <c r="W38" s="930">
        <v>1.2</v>
      </c>
      <c r="X38" s="1010">
        <v>0.6</v>
      </c>
      <c r="Y38" s="1010">
        <v>1.1000000000000001</v>
      </c>
      <c r="Z38" s="1010">
        <v>0.8</v>
      </c>
      <c r="AA38" s="930">
        <v>1.5</v>
      </c>
      <c r="AB38" s="928">
        <v>1</v>
      </c>
      <c r="AC38" s="1102">
        <v>1.7</v>
      </c>
      <c r="AD38" s="935">
        <v>0.6</v>
      </c>
    </row>
    <row r="39" spans="1:30" ht="16.5" customHeight="1" x14ac:dyDescent="0.15">
      <c r="A39" s="1513"/>
      <c r="B39" s="192" t="s">
        <v>2</v>
      </c>
      <c r="C39" s="182" t="s">
        <v>10</v>
      </c>
      <c r="D39" s="189">
        <v>1</v>
      </c>
      <c r="E39" s="189" t="s">
        <v>175</v>
      </c>
      <c r="F39" s="189" t="s">
        <v>175</v>
      </c>
      <c r="G39" s="189">
        <v>1</v>
      </c>
      <c r="H39" s="190" t="s">
        <v>175</v>
      </c>
      <c r="I39" s="189" t="s">
        <v>175</v>
      </c>
      <c r="J39" s="189" t="s">
        <v>175</v>
      </c>
      <c r="K39" s="189">
        <v>2</v>
      </c>
      <c r="L39" s="189">
        <v>2</v>
      </c>
      <c r="M39" s="189" t="s">
        <v>175</v>
      </c>
      <c r="N39" s="189">
        <v>2</v>
      </c>
      <c r="O39" s="191">
        <v>5</v>
      </c>
      <c r="P39" s="114" t="s">
        <v>175</v>
      </c>
      <c r="Q39" s="189" t="s">
        <v>175</v>
      </c>
      <c r="R39" s="189">
        <v>1</v>
      </c>
      <c r="S39" s="189" t="s">
        <v>175</v>
      </c>
      <c r="T39" s="189">
        <v>1</v>
      </c>
      <c r="U39" s="189" t="s">
        <v>175</v>
      </c>
      <c r="V39" s="189">
        <v>1</v>
      </c>
      <c r="W39" s="189" t="s">
        <v>175</v>
      </c>
      <c r="X39" s="190" t="s">
        <v>175</v>
      </c>
      <c r="Y39" s="190">
        <v>1</v>
      </c>
      <c r="Z39" s="190" t="s">
        <v>175</v>
      </c>
      <c r="AA39" s="189" t="s">
        <v>175</v>
      </c>
      <c r="AB39" s="114" t="s">
        <v>175</v>
      </c>
      <c r="AC39" s="110">
        <v>5</v>
      </c>
      <c r="AD39" s="135" t="s">
        <v>175</v>
      </c>
    </row>
    <row r="40" spans="1:30" ht="16.5" customHeight="1" x14ac:dyDescent="0.15">
      <c r="A40" s="1513"/>
      <c r="B40" s="192" t="s">
        <v>3</v>
      </c>
      <c r="C40" s="182" t="s">
        <v>10</v>
      </c>
      <c r="D40" s="961">
        <v>6.7</v>
      </c>
      <c r="E40" s="961">
        <v>8.3000000000000007</v>
      </c>
      <c r="F40" s="961">
        <v>6.5</v>
      </c>
      <c r="G40" s="961">
        <v>6.3</v>
      </c>
      <c r="H40" s="982">
        <v>7.7</v>
      </c>
      <c r="I40" s="961">
        <v>6.5</v>
      </c>
      <c r="J40" s="961">
        <v>7.6</v>
      </c>
      <c r="K40" s="961">
        <v>7.4</v>
      </c>
      <c r="L40" s="961">
        <v>7.4</v>
      </c>
      <c r="M40" s="961">
        <v>6.7</v>
      </c>
      <c r="N40" s="961">
        <v>6.5</v>
      </c>
      <c r="O40" s="963">
        <v>7.2</v>
      </c>
      <c r="P40" s="964">
        <v>6.2</v>
      </c>
      <c r="Q40" s="961">
        <v>5.9</v>
      </c>
      <c r="R40" s="961">
        <v>5.4</v>
      </c>
      <c r="S40" s="961">
        <v>5.0999999999999996</v>
      </c>
      <c r="T40" s="961">
        <v>5.7</v>
      </c>
      <c r="U40" s="961">
        <v>6.1</v>
      </c>
      <c r="V40" s="961">
        <v>5.5</v>
      </c>
      <c r="W40" s="961">
        <v>6.2</v>
      </c>
      <c r="X40" s="982">
        <v>5.6</v>
      </c>
      <c r="Y40" s="982">
        <v>6.4</v>
      </c>
      <c r="Z40" s="982">
        <v>6.9</v>
      </c>
      <c r="AA40" s="962">
        <v>7.4</v>
      </c>
      <c r="AB40" s="1183">
        <v>6.6</v>
      </c>
      <c r="AC40" s="1034">
        <v>8.3000000000000007</v>
      </c>
      <c r="AD40" s="1060">
        <v>5.0999999999999996</v>
      </c>
    </row>
    <row r="41" spans="1:30" ht="16.5" customHeight="1" x14ac:dyDescent="0.15">
      <c r="A41" s="1513"/>
      <c r="B41" s="193" t="s">
        <v>76</v>
      </c>
      <c r="C41" s="194" t="s">
        <v>10</v>
      </c>
      <c r="D41" s="941">
        <v>6</v>
      </c>
      <c r="E41" s="937">
        <v>6.2</v>
      </c>
      <c r="F41" s="937">
        <v>4.3</v>
      </c>
      <c r="G41" s="937">
        <v>6.6</v>
      </c>
      <c r="H41" s="1002">
        <v>7.8</v>
      </c>
      <c r="I41" s="937">
        <v>5.8</v>
      </c>
      <c r="J41" s="937">
        <v>7.8</v>
      </c>
      <c r="K41" s="937">
        <v>7.7</v>
      </c>
      <c r="L41" s="937">
        <v>8.4</v>
      </c>
      <c r="M41" s="937">
        <v>6.8</v>
      </c>
      <c r="N41" s="937">
        <v>6.2</v>
      </c>
      <c r="O41" s="1184">
        <v>5.3</v>
      </c>
      <c r="P41" s="941">
        <v>5.8</v>
      </c>
      <c r="Q41" s="937">
        <v>5.2</v>
      </c>
      <c r="R41" s="937">
        <v>6</v>
      </c>
      <c r="S41" s="937">
        <v>4.8</v>
      </c>
      <c r="T41" s="937">
        <v>5.4</v>
      </c>
      <c r="U41" s="937">
        <v>5.2</v>
      </c>
      <c r="V41" s="937">
        <v>6</v>
      </c>
      <c r="W41" s="937">
        <v>4.7</v>
      </c>
      <c r="X41" s="1002">
        <v>3.9</v>
      </c>
      <c r="Y41" s="1002">
        <v>4.5999999999999996</v>
      </c>
      <c r="Z41" s="1002">
        <v>6</v>
      </c>
      <c r="AA41" s="936">
        <v>5</v>
      </c>
      <c r="AB41" s="941">
        <v>5.9</v>
      </c>
      <c r="AC41" s="942">
        <v>8.4</v>
      </c>
      <c r="AD41" s="1185">
        <v>3.9</v>
      </c>
    </row>
    <row r="42" spans="1:30" ht="16.5" customHeight="1" x14ac:dyDescent="0.15">
      <c r="A42" s="1513"/>
      <c r="B42" s="202" t="s">
        <v>77</v>
      </c>
      <c r="C42" s="397" t="s">
        <v>10</v>
      </c>
      <c r="D42" s="973" t="s">
        <v>173</v>
      </c>
      <c r="E42" s="973" t="s">
        <v>173</v>
      </c>
      <c r="F42" s="973" t="s">
        <v>173</v>
      </c>
      <c r="G42" s="973" t="s">
        <v>173</v>
      </c>
      <c r="H42" s="977">
        <v>0.1</v>
      </c>
      <c r="I42" s="973" t="s">
        <v>173</v>
      </c>
      <c r="J42" s="973">
        <v>0.1</v>
      </c>
      <c r="K42" s="973">
        <v>0.1</v>
      </c>
      <c r="L42" s="973">
        <v>0.1</v>
      </c>
      <c r="M42" s="973" t="s">
        <v>173</v>
      </c>
      <c r="N42" s="973">
        <v>0.1</v>
      </c>
      <c r="O42" s="975" t="s">
        <v>173</v>
      </c>
      <c r="P42" s="976" t="s">
        <v>173</v>
      </c>
      <c r="Q42" s="973" t="s">
        <v>173</v>
      </c>
      <c r="R42" s="973" t="s">
        <v>173</v>
      </c>
      <c r="S42" s="973" t="s">
        <v>173</v>
      </c>
      <c r="T42" s="973" t="s">
        <v>173</v>
      </c>
      <c r="U42" s="973" t="s">
        <v>173</v>
      </c>
      <c r="V42" s="973" t="s">
        <v>173</v>
      </c>
      <c r="W42" s="973">
        <v>0.1</v>
      </c>
      <c r="X42" s="977">
        <v>0.2</v>
      </c>
      <c r="Y42" s="977">
        <v>0.2</v>
      </c>
      <c r="Z42" s="977">
        <v>0.1</v>
      </c>
      <c r="AA42" s="973">
        <v>0.4</v>
      </c>
      <c r="AB42" s="979" t="s">
        <v>173</v>
      </c>
      <c r="AC42" s="980">
        <v>0.4</v>
      </c>
      <c r="AD42" s="1058" t="s">
        <v>173</v>
      </c>
    </row>
    <row r="43" spans="1:30" ht="16.5" customHeight="1" x14ac:dyDescent="0.15">
      <c r="A43" s="1513"/>
      <c r="B43" s="192" t="s">
        <v>78</v>
      </c>
      <c r="C43" s="203" t="s">
        <v>10</v>
      </c>
      <c r="D43" s="930">
        <v>0.8</v>
      </c>
      <c r="E43" s="930">
        <v>0.7</v>
      </c>
      <c r="F43" s="930">
        <v>0.5</v>
      </c>
      <c r="G43" s="930">
        <v>0.5</v>
      </c>
      <c r="H43" s="1010">
        <v>2</v>
      </c>
      <c r="I43" s="930">
        <v>0.4</v>
      </c>
      <c r="J43" s="930">
        <v>0.8</v>
      </c>
      <c r="K43" s="930">
        <v>0.5</v>
      </c>
      <c r="L43" s="930">
        <v>0.4</v>
      </c>
      <c r="M43" s="930">
        <v>0.8</v>
      </c>
      <c r="N43" s="930">
        <v>0.5</v>
      </c>
      <c r="O43" s="1100">
        <v>0.6</v>
      </c>
      <c r="P43" s="953">
        <v>0.6</v>
      </c>
      <c r="Q43" s="930">
        <v>0.4</v>
      </c>
      <c r="R43" s="930">
        <v>0.1</v>
      </c>
      <c r="S43" s="930">
        <v>0.6</v>
      </c>
      <c r="T43" s="930">
        <v>0.6</v>
      </c>
      <c r="U43" s="930">
        <v>0.4</v>
      </c>
      <c r="V43" s="930">
        <v>1.2</v>
      </c>
      <c r="W43" s="930">
        <v>0.4</v>
      </c>
      <c r="X43" s="1010">
        <v>0.5</v>
      </c>
      <c r="Y43" s="1010">
        <v>0.3</v>
      </c>
      <c r="Z43" s="1010">
        <v>0.9</v>
      </c>
      <c r="AA43" s="929">
        <v>0.6</v>
      </c>
      <c r="AB43" s="953">
        <v>0.6</v>
      </c>
      <c r="AC43" s="980">
        <v>2</v>
      </c>
      <c r="AD43" s="1011">
        <v>0.1</v>
      </c>
    </row>
    <row r="44" spans="1:30" ht="16.5" customHeight="1" x14ac:dyDescent="0.15">
      <c r="A44" s="1513"/>
      <c r="B44" s="192" t="s">
        <v>79</v>
      </c>
      <c r="C44" s="182" t="s">
        <v>10</v>
      </c>
      <c r="D44" s="930">
        <v>0.1</v>
      </c>
      <c r="E44" s="930">
        <v>0.1</v>
      </c>
      <c r="F44" s="930">
        <v>0.1</v>
      </c>
      <c r="G44" s="930">
        <v>0.1</v>
      </c>
      <c r="H44" s="1010">
        <v>0.1</v>
      </c>
      <c r="I44" s="930">
        <v>0.1</v>
      </c>
      <c r="J44" s="930">
        <v>0.1</v>
      </c>
      <c r="K44" s="930">
        <v>0.1</v>
      </c>
      <c r="L44" s="930">
        <v>0.1</v>
      </c>
      <c r="M44" s="930">
        <v>0.1</v>
      </c>
      <c r="N44" s="930">
        <v>0.1</v>
      </c>
      <c r="O44" s="1100">
        <v>0.1</v>
      </c>
      <c r="P44" s="953">
        <v>0.1</v>
      </c>
      <c r="Q44" s="930" t="s">
        <v>173</v>
      </c>
      <c r="R44" s="930">
        <v>0.1</v>
      </c>
      <c r="S44" s="930" t="s">
        <v>173</v>
      </c>
      <c r="T44" s="930">
        <v>0.1</v>
      </c>
      <c r="U44" s="930">
        <v>0.1</v>
      </c>
      <c r="V44" s="930">
        <v>0.1</v>
      </c>
      <c r="W44" s="930">
        <v>0.1</v>
      </c>
      <c r="X44" s="1010">
        <v>0.1</v>
      </c>
      <c r="Y44" s="1010">
        <v>0.1</v>
      </c>
      <c r="Z44" s="1010">
        <v>0.1</v>
      </c>
      <c r="AA44" s="929">
        <v>0.1</v>
      </c>
      <c r="AB44" s="953" t="s">
        <v>173</v>
      </c>
      <c r="AC44" s="934">
        <v>0.1</v>
      </c>
      <c r="AD44" s="1011" t="s">
        <v>173</v>
      </c>
    </row>
    <row r="45" spans="1:30" ht="16.5" customHeight="1" x14ac:dyDescent="0.15">
      <c r="A45" s="1513"/>
      <c r="B45" s="235" t="s">
        <v>80</v>
      </c>
      <c r="C45" s="236" t="s">
        <v>10</v>
      </c>
      <c r="D45" s="961">
        <v>5.0999999999999996</v>
      </c>
      <c r="E45" s="961">
        <v>5.4</v>
      </c>
      <c r="F45" s="961">
        <v>3.7</v>
      </c>
      <c r="G45" s="961">
        <v>6</v>
      </c>
      <c r="H45" s="982">
        <v>5.6</v>
      </c>
      <c r="I45" s="961">
        <v>5.3</v>
      </c>
      <c r="J45" s="961">
        <v>6.8</v>
      </c>
      <c r="K45" s="961">
        <v>7</v>
      </c>
      <c r="L45" s="961">
        <v>7.8</v>
      </c>
      <c r="M45" s="961">
        <v>5.9</v>
      </c>
      <c r="N45" s="961">
        <v>5.5</v>
      </c>
      <c r="O45" s="963">
        <v>4.5999999999999996</v>
      </c>
      <c r="P45" s="964">
        <v>5.0999999999999996</v>
      </c>
      <c r="Q45" s="961">
        <v>4.8</v>
      </c>
      <c r="R45" s="961">
        <v>5.8</v>
      </c>
      <c r="S45" s="961">
        <v>4.2</v>
      </c>
      <c r="T45" s="961">
        <v>4.7</v>
      </c>
      <c r="U45" s="961">
        <v>4.7</v>
      </c>
      <c r="V45" s="961">
        <v>4.7</v>
      </c>
      <c r="W45" s="961">
        <v>4.0999999999999996</v>
      </c>
      <c r="X45" s="982">
        <v>3.1</v>
      </c>
      <c r="Y45" s="982">
        <v>4</v>
      </c>
      <c r="Z45" s="982">
        <v>4.9000000000000004</v>
      </c>
      <c r="AA45" s="961">
        <v>3.9</v>
      </c>
      <c r="AB45" s="964">
        <v>5.0999999999999996</v>
      </c>
      <c r="AC45" s="949">
        <v>7.8</v>
      </c>
      <c r="AD45" s="1060">
        <v>3.1</v>
      </c>
    </row>
    <row r="46" spans="1:30" ht="16.5" customHeight="1" x14ac:dyDescent="0.15">
      <c r="A46" s="1513"/>
      <c r="B46" s="193" t="s">
        <v>100</v>
      </c>
      <c r="C46" s="405" t="s">
        <v>10</v>
      </c>
      <c r="D46" s="954">
        <v>0.62</v>
      </c>
      <c r="E46" s="966">
        <v>0.95</v>
      </c>
      <c r="F46" s="966">
        <v>0.66</v>
      </c>
      <c r="G46" s="966">
        <v>0.85</v>
      </c>
      <c r="H46" s="969">
        <v>0.86</v>
      </c>
      <c r="I46" s="966">
        <v>0.47</v>
      </c>
      <c r="J46" s="966">
        <v>0.93</v>
      </c>
      <c r="K46" s="966">
        <v>0.88</v>
      </c>
      <c r="L46" s="966">
        <v>1.4</v>
      </c>
      <c r="M46" s="966">
        <v>0.59</v>
      </c>
      <c r="N46" s="966">
        <v>0.49</v>
      </c>
      <c r="O46" s="968">
        <v>0.4</v>
      </c>
      <c r="P46" s="954">
        <v>0.57999999999999996</v>
      </c>
      <c r="Q46" s="966">
        <v>0.77</v>
      </c>
      <c r="R46" s="966">
        <v>0.73</v>
      </c>
      <c r="S46" s="966">
        <v>0.64</v>
      </c>
      <c r="T46" s="966">
        <v>0.48</v>
      </c>
      <c r="U46" s="966">
        <v>0.33</v>
      </c>
      <c r="V46" s="966">
        <v>0.11</v>
      </c>
      <c r="W46" s="966">
        <v>0.13</v>
      </c>
      <c r="X46" s="969">
        <v>0.16</v>
      </c>
      <c r="Y46" s="969">
        <v>0.14000000000000001</v>
      </c>
      <c r="Z46" s="969">
        <v>0.18</v>
      </c>
      <c r="AA46" s="966">
        <v>0.28999999999999998</v>
      </c>
      <c r="AB46" s="954">
        <v>0.56999999999999995</v>
      </c>
      <c r="AC46" s="956">
        <v>1.4</v>
      </c>
      <c r="AD46" s="970">
        <v>0.11</v>
      </c>
    </row>
    <row r="47" spans="1:30" ht="16.5" customHeight="1" thickBot="1" x14ac:dyDescent="0.2">
      <c r="A47" s="1514"/>
      <c r="B47" s="823" t="s">
        <v>86</v>
      </c>
      <c r="C47" s="341" t="s">
        <v>10</v>
      </c>
      <c r="D47" s="985" t="s">
        <v>4</v>
      </c>
      <c r="E47" s="985" t="s">
        <v>4</v>
      </c>
      <c r="F47" s="985" t="s">
        <v>4</v>
      </c>
      <c r="G47" s="985">
        <v>0.26</v>
      </c>
      <c r="H47" s="1186" t="s">
        <v>4</v>
      </c>
      <c r="I47" s="985" t="s">
        <v>4</v>
      </c>
      <c r="J47" s="985" t="s">
        <v>4</v>
      </c>
      <c r="K47" s="985" t="s">
        <v>4</v>
      </c>
      <c r="L47" s="985" t="s">
        <v>4</v>
      </c>
      <c r="M47" s="985">
        <v>0.57999999999999996</v>
      </c>
      <c r="N47" s="985" t="s">
        <v>4</v>
      </c>
      <c r="O47" s="1187" t="s">
        <v>4</v>
      </c>
      <c r="P47" s="1125" t="s">
        <v>4</v>
      </c>
      <c r="Q47" s="985" t="s">
        <v>4</v>
      </c>
      <c r="R47" s="985" t="s">
        <v>4</v>
      </c>
      <c r="S47" s="985">
        <v>0.64</v>
      </c>
      <c r="T47" s="985" t="s">
        <v>4</v>
      </c>
      <c r="U47" s="985" t="s">
        <v>4</v>
      </c>
      <c r="V47" s="985" t="s">
        <v>4</v>
      </c>
      <c r="W47" s="985" t="s">
        <v>4</v>
      </c>
      <c r="X47" s="1186" t="s">
        <v>4</v>
      </c>
      <c r="Y47" s="1186">
        <v>0.08</v>
      </c>
      <c r="Z47" s="1186" t="s">
        <v>4</v>
      </c>
      <c r="AA47" s="985" t="s">
        <v>4</v>
      </c>
      <c r="AB47" s="1188">
        <v>0.39</v>
      </c>
      <c r="AC47" s="1110">
        <v>0.64</v>
      </c>
      <c r="AD47" s="1111">
        <v>0.08</v>
      </c>
    </row>
    <row r="48" spans="1:30" ht="16.5" customHeight="1" x14ac:dyDescent="0.15">
      <c r="H48" s="920"/>
      <c r="N48" s="540"/>
      <c r="P48" s="540"/>
    </row>
    <row r="49" spans="8:26" ht="16.5" customHeight="1" x14ac:dyDescent="0.15">
      <c r="H49" s="920"/>
    </row>
    <row r="50" spans="8:26" ht="16.5" customHeight="1" x14ac:dyDescent="0.15"/>
    <row r="51" spans="8:26" ht="16.5" customHeight="1" x14ac:dyDescent="0.15"/>
    <row r="52" spans="8:26" ht="16.5" customHeight="1" x14ac:dyDescent="0.15">
      <c r="X52" s="161"/>
      <c r="Y52" s="161"/>
      <c r="Z52" s="161"/>
    </row>
    <row r="53" spans="8:26" ht="16.5" customHeight="1" x14ac:dyDescent="0.15">
      <c r="X53" s="161"/>
      <c r="Y53" s="161"/>
      <c r="Z53" s="161"/>
    </row>
    <row r="54" spans="8:26" ht="16.5" customHeight="1" x14ac:dyDescent="0.15">
      <c r="X54" s="161"/>
      <c r="Y54" s="161"/>
      <c r="Z54" s="161"/>
    </row>
    <row r="55" spans="8:26" ht="16.5" customHeight="1" x14ac:dyDescent="0.15">
      <c r="X55" s="161"/>
      <c r="Y55" s="161"/>
      <c r="Z55" s="161"/>
    </row>
    <row r="56" spans="8:26" ht="16.5" customHeight="1" x14ac:dyDescent="0.15">
      <c r="X56" s="161"/>
      <c r="Y56" s="161"/>
      <c r="Z56" s="161"/>
    </row>
    <row r="57" spans="8:26" ht="16.5" customHeight="1" x14ac:dyDescent="0.15">
      <c r="X57" s="161"/>
      <c r="Y57" s="161"/>
      <c r="Z57" s="161"/>
    </row>
    <row r="58" spans="8:26" ht="16.5" customHeight="1" x14ac:dyDescent="0.15">
      <c r="X58" s="161"/>
      <c r="Y58" s="161"/>
      <c r="Z58" s="161"/>
    </row>
    <row r="59" spans="8:26" ht="16.5" customHeight="1" x14ac:dyDescent="0.15">
      <c r="X59" s="161"/>
      <c r="Y59" s="161"/>
      <c r="Z59" s="161"/>
    </row>
    <row r="60" spans="8:26" ht="16.5" customHeight="1" x14ac:dyDescent="0.15">
      <c r="X60" s="161"/>
      <c r="Y60" s="161"/>
      <c r="Z60" s="161"/>
    </row>
    <row r="61" spans="8:26" ht="16.5" customHeight="1" x14ac:dyDescent="0.15">
      <c r="X61" s="161"/>
      <c r="Y61" s="161"/>
      <c r="Z61" s="161"/>
    </row>
    <row r="62" spans="8:26" ht="16.5" customHeight="1" x14ac:dyDescent="0.15">
      <c r="X62" s="161"/>
      <c r="Y62" s="161"/>
      <c r="Z62" s="161"/>
    </row>
    <row r="63" spans="8:26" ht="16.5" customHeight="1" x14ac:dyDescent="0.15">
      <c r="X63" s="161"/>
      <c r="Y63" s="161"/>
      <c r="Z63" s="161"/>
    </row>
    <row r="64" spans="8:26" ht="16.5" customHeight="1" x14ac:dyDescent="0.15">
      <c r="X64" s="161"/>
      <c r="Y64" s="161"/>
      <c r="Z64" s="161"/>
    </row>
    <row r="65" spans="24:26" ht="16.5" customHeight="1" x14ac:dyDescent="0.15">
      <c r="X65" s="161"/>
      <c r="Y65" s="161"/>
      <c r="Z65" s="161"/>
    </row>
    <row r="66" spans="24:26" ht="16.5" customHeight="1" x14ac:dyDescent="0.15">
      <c r="X66" s="161"/>
      <c r="Y66" s="161"/>
      <c r="Z66" s="161"/>
    </row>
    <row r="67" spans="24:26" ht="16.5" customHeight="1" x14ac:dyDescent="0.15">
      <c r="X67" s="161"/>
      <c r="Y67" s="161"/>
      <c r="Z67" s="161"/>
    </row>
    <row r="68" spans="24:26" ht="16.5" customHeight="1" x14ac:dyDescent="0.15">
      <c r="X68" s="161"/>
      <c r="Y68" s="161"/>
      <c r="Z68" s="161"/>
    </row>
    <row r="69" spans="24:26" ht="16.5" customHeight="1" x14ac:dyDescent="0.15">
      <c r="X69" s="161"/>
      <c r="Y69" s="161"/>
      <c r="Z69" s="161"/>
    </row>
    <row r="70" spans="24:26" ht="16.5" customHeight="1" x14ac:dyDescent="0.15">
      <c r="X70" s="161"/>
      <c r="Y70" s="161"/>
      <c r="Z70" s="161"/>
    </row>
    <row r="71" spans="24:26" ht="16.5" customHeight="1" x14ac:dyDescent="0.15">
      <c r="X71" s="161"/>
      <c r="Y71" s="161"/>
      <c r="Z71" s="161"/>
    </row>
  </sheetData>
  <mergeCells count="4">
    <mergeCell ref="A9:A21"/>
    <mergeCell ref="A22:A34"/>
    <mergeCell ref="A35:A47"/>
    <mergeCell ref="A4:A7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63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3" width="7.5" style="161" bestFit="1" customWidth="1"/>
    <col min="4" max="4" width="7.25" style="161" customWidth="1"/>
    <col min="5" max="5" width="5.875" style="161" bestFit="1" customWidth="1"/>
    <col min="6" max="24" width="6.625" style="161" customWidth="1"/>
    <col min="25" max="27" width="6.625" style="162" customWidth="1"/>
    <col min="28" max="31" width="6.625" style="161" customWidth="1"/>
    <col min="32" max="16384" width="9" style="161"/>
  </cols>
  <sheetData>
    <row r="1" spans="1:147" s="38" customFormat="1" ht="18" customHeight="1" x14ac:dyDescent="0.15">
      <c r="A1" s="813" t="s">
        <v>212</v>
      </c>
      <c r="Y1" s="55"/>
      <c r="Z1" s="55"/>
      <c r="AA1" s="55"/>
      <c r="AE1" s="61" t="s">
        <v>57</v>
      </c>
    </row>
    <row r="2" spans="1:147" s="38" customFormat="1" ht="18" customHeight="1" thickBot="1" x14ac:dyDescent="0.2">
      <c r="Y2" s="55"/>
      <c r="Z2" s="55"/>
      <c r="AA2" s="55"/>
      <c r="AE2" s="61" t="s">
        <v>180</v>
      </c>
    </row>
    <row r="3" spans="1:147" s="172" customFormat="1" ht="16.5" customHeight="1" thickBot="1" x14ac:dyDescent="0.2">
      <c r="A3" s="164" t="s">
        <v>89</v>
      </c>
      <c r="B3" s="165"/>
      <c r="C3" s="764"/>
      <c r="D3" s="166"/>
      <c r="E3" s="167">
        <v>44292</v>
      </c>
      <c r="F3" s="167">
        <v>44306</v>
      </c>
      <c r="G3" s="167">
        <v>44327</v>
      </c>
      <c r="H3" s="167">
        <v>44342</v>
      </c>
      <c r="I3" s="167">
        <v>44355</v>
      </c>
      <c r="J3" s="167">
        <v>44369</v>
      </c>
      <c r="K3" s="167">
        <v>44383</v>
      </c>
      <c r="L3" s="167">
        <v>44405</v>
      </c>
      <c r="M3" s="167">
        <v>44419</v>
      </c>
      <c r="N3" s="167">
        <v>44432</v>
      </c>
      <c r="O3" s="167">
        <v>44446</v>
      </c>
      <c r="P3" s="168">
        <v>44468</v>
      </c>
      <c r="Q3" s="169">
        <v>44481</v>
      </c>
      <c r="R3" s="167">
        <v>44495</v>
      </c>
      <c r="S3" s="167">
        <v>44509</v>
      </c>
      <c r="T3" s="167">
        <v>44524</v>
      </c>
      <c r="U3" s="167">
        <v>44537</v>
      </c>
      <c r="V3" s="167">
        <v>44551</v>
      </c>
      <c r="W3" s="167">
        <v>44566</v>
      </c>
      <c r="X3" s="167">
        <v>44579</v>
      </c>
      <c r="Y3" s="170">
        <v>44593</v>
      </c>
      <c r="Z3" s="170">
        <v>44607</v>
      </c>
      <c r="AA3" s="170">
        <v>44621</v>
      </c>
      <c r="AB3" s="167">
        <v>44636</v>
      </c>
      <c r="AC3" s="169" t="s">
        <v>60</v>
      </c>
      <c r="AD3" s="171" t="s">
        <v>61</v>
      </c>
      <c r="AE3" s="168" t="s">
        <v>62</v>
      </c>
    </row>
    <row r="4" spans="1:147" s="103" customFormat="1" ht="16.5" customHeight="1" thickBot="1" x14ac:dyDescent="0.2">
      <c r="A4" s="530" t="s">
        <v>124</v>
      </c>
      <c r="B4" s="334"/>
      <c r="C4" s="334"/>
      <c r="D4" s="335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7"/>
      <c r="Q4" s="338"/>
      <c r="R4" s="336"/>
      <c r="S4" s="336"/>
      <c r="T4" s="336"/>
      <c r="U4" s="336"/>
      <c r="V4" s="336"/>
      <c r="W4" s="336"/>
      <c r="X4" s="336"/>
      <c r="Y4" s="339"/>
      <c r="Z4" s="339"/>
      <c r="AA4" s="339"/>
      <c r="AB4" s="337"/>
      <c r="AC4" s="338"/>
      <c r="AD4" s="336"/>
      <c r="AE4" s="337"/>
    </row>
    <row r="5" spans="1:147" ht="16.5" customHeight="1" x14ac:dyDescent="0.15">
      <c r="A5" s="1518" t="s">
        <v>101</v>
      </c>
      <c r="B5" s="222" t="s">
        <v>71</v>
      </c>
      <c r="C5" s="179" t="s">
        <v>157</v>
      </c>
      <c r="D5" s="180" t="s">
        <v>69</v>
      </c>
      <c r="E5" s="288">
        <v>22.5</v>
      </c>
      <c r="F5" s="289">
        <v>22.5</v>
      </c>
      <c r="G5" s="289">
        <v>23.5</v>
      </c>
      <c r="H5" s="289">
        <v>24.5</v>
      </c>
      <c r="I5" s="289">
        <v>25.5</v>
      </c>
      <c r="J5" s="289">
        <v>26.5</v>
      </c>
      <c r="K5" s="289">
        <v>27.5</v>
      </c>
      <c r="L5" s="289">
        <v>29.5</v>
      </c>
      <c r="M5" s="289">
        <v>29.5</v>
      </c>
      <c r="N5" s="289">
        <v>28</v>
      </c>
      <c r="O5" s="289">
        <v>28.5</v>
      </c>
      <c r="P5" s="290">
        <v>28</v>
      </c>
      <c r="Q5" s="288">
        <v>28.5</v>
      </c>
      <c r="R5" s="289">
        <v>25</v>
      </c>
      <c r="S5" s="289">
        <v>25.5</v>
      </c>
      <c r="T5" s="289">
        <v>23.5</v>
      </c>
      <c r="U5" s="289">
        <v>22</v>
      </c>
      <c r="V5" s="289">
        <v>21.5</v>
      </c>
      <c r="W5" s="289">
        <v>20.5</v>
      </c>
      <c r="X5" s="289">
        <v>20</v>
      </c>
      <c r="Y5" s="291">
        <v>19.5</v>
      </c>
      <c r="Z5" s="291">
        <v>19.5</v>
      </c>
      <c r="AA5" s="291">
        <v>19.5</v>
      </c>
      <c r="AB5" s="289">
        <v>21.5</v>
      </c>
      <c r="AC5" s="615">
        <v>24.5</v>
      </c>
      <c r="AD5" s="627">
        <v>29.5</v>
      </c>
      <c r="AE5" s="254">
        <v>19.5</v>
      </c>
    </row>
    <row r="6" spans="1:147" ht="16.5" customHeight="1" x14ac:dyDescent="0.15">
      <c r="A6" s="1429"/>
      <c r="B6" s="192" t="s">
        <v>72</v>
      </c>
      <c r="C6" s="181" t="s">
        <v>157</v>
      </c>
      <c r="D6" s="182" t="s">
        <v>73</v>
      </c>
      <c r="E6" s="114" t="s">
        <v>172</v>
      </c>
      <c r="F6" s="189" t="s">
        <v>172</v>
      </c>
      <c r="G6" s="189" t="s">
        <v>172</v>
      </c>
      <c r="H6" s="189" t="s">
        <v>172</v>
      </c>
      <c r="I6" s="189" t="s">
        <v>172</v>
      </c>
      <c r="J6" s="189" t="s">
        <v>172</v>
      </c>
      <c r="K6" s="189" t="s">
        <v>172</v>
      </c>
      <c r="L6" s="189" t="s">
        <v>172</v>
      </c>
      <c r="M6" s="189" t="s">
        <v>172</v>
      </c>
      <c r="N6" s="189" t="s">
        <v>172</v>
      </c>
      <c r="O6" s="189" t="s">
        <v>172</v>
      </c>
      <c r="P6" s="191" t="s">
        <v>172</v>
      </c>
      <c r="Q6" s="114" t="s">
        <v>172</v>
      </c>
      <c r="R6" s="189" t="s">
        <v>172</v>
      </c>
      <c r="S6" s="189" t="s">
        <v>172</v>
      </c>
      <c r="T6" s="189" t="s">
        <v>172</v>
      </c>
      <c r="U6" s="189" t="s">
        <v>172</v>
      </c>
      <c r="V6" s="189" t="s">
        <v>172</v>
      </c>
      <c r="W6" s="189" t="s">
        <v>172</v>
      </c>
      <c r="X6" s="189" t="s">
        <v>172</v>
      </c>
      <c r="Y6" s="190" t="s">
        <v>172</v>
      </c>
      <c r="Z6" s="190" t="s">
        <v>172</v>
      </c>
      <c r="AA6" s="190" t="s">
        <v>172</v>
      </c>
      <c r="AB6" s="189" t="s">
        <v>172</v>
      </c>
      <c r="AC6" s="114" t="s">
        <v>208</v>
      </c>
      <c r="AD6" s="110" t="s">
        <v>172</v>
      </c>
      <c r="AE6" s="135" t="s">
        <v>172</v>
      </c>
    </row>
    <row r="7" spans="1:147" ht="16.5" customHeight="1" x14ac:dyDescent="0.15">
      <c r="A7" s="1429"/>
      <c r="B7" s="453" t="s">
        <v>0</v>
      </c>
      <c r="C7" s="390" t="s">
        <v>157</v>
      </c>
      <c r="D7" s="394" t="s">
        <v>4</v>
      </c>
      <c r="E7" s="1142">
        <v>6.9</v>
      </c>
      <c r="F7" s="1142">
        <v>6.9</v>
      </c>
      <c r="G7" s="1142">
        <v>6.9</v>
      </c>
      <c r="H7" s="1142">
        <v>6.7</v>
      </c>
      <c r="I7" s="1142">
        <v>7</v>
      </c>
      <c r="J7" s="1142">
        <v>6.9</v>
      </c>
      <c r="K7" s="1142">
        <v>6.9</v>
      </c>
      <c r="L7" s="1142">
        <v>6.9</v>
      </c>
      <c r="M7" s="1142">
        <v>6.9</v>
      </c>
      <c r="N7" s="1142">
        <v>7</v>
      </c>
      <c r="O7" s="1142">
        <v>6.9</v>
      </c>
      <c r="P7" s="1143">
        <v>7.1</v>
      </c>
      <c r="Q7" s="1144">
        <v>7.1</v>
      </c>
      <c r="R7" s="1142">
        <v>7.1</v>
      </c>
      <c r="S7" s="1142">
        <v>7.2</v>
      </c>
      <c r="T7" s="1142">
        <v>6.9</v>
      </c>
      <c r="U7" s="1145">
        <v>6.9</v>
      </c>
      <c r="V7" s="1142">
        <v>7</v>
      </c>
      <c r="W7" s="1145">
        <v>7</v>
      </c>
      <c r="X7" s="1142">
        <v>7</v>
      </c>
      <c r="Y7" s="1040">
        <v>7.1</v>
      </c>
      <c r="Z7" s="1040">
        <v>6.8</v>
      </c>
      <c r="AA7" s="1040">
        <v>6.9</v>
      </c>
      <c r="AB7" s="1142">
        <v>6.9</v>
      </c>
      <c r="AC7" s="1146" t="s">
        <v>52</v>
      </c>
      <c r="AD7" s="1147">
        <v>7.2</v>
      </c>
      <c r="AE7" s="1148">
        <v>6.7</v>
      </c>
    </row>
    <row r="8" spans="1:147" ht="16.5" customHeight="1" x14ac:dyDescent="0.15">
      <c r="A8" s="1429"/>
      <c r="B8" s="1452" t="s">
        <v>1</v>
      </c>
      <c r="C8" s="444" t="s">
        <v>163</v>
      </c>
      <c r="D8" s="203" t="s">
        <v>10</v>
      </c>
      <c r="E8" s="973">
        <v>0.8</v>
      </c>
      <c r="F8" s="973" t="s">
        <v>4</v>
      </c>
      <c r="G8" s="973">
        <v>1.1000000000000001</v>
      </c>
      <c r="H8" s="973" t="s">
        <v>4</v>
      </c>
      <c r="I8" s="973">
        <v>1.3</v>
      </c>
      <c r="J8" s="973" t="s">
        <v>4</v>
      </c>
      <c r="K8" s="973">
        <v>1.2</v>
      </c>
      <c r="L8" s="973" t="s">
        <v>4</v>
      </c>
      <c r="M8" s="973">
        <v>0.8</v>
      </c>
      <c r="N8" s="973" t="s">
        <v>4</v>
      </c>
      <c r="O8" s="973">
        <v>0.9</v>
      </c>
      <c r="P8" s="975" t="s">
        <v>4</v>
      </c>
      <c r="Q8" s="976">
        <v>1.1000000000000001</v>
      </c>
      <c r="R8" s="973" t="s">
        <v>4</v>
      </c>
      <c r="S8" s="973">
        <v>1.1000000000000001</v>
      </c>
      <c r="T8" s="973" t="s">
        <v>4</v>
      </c>
      <c r="U8" s="973">
        <v>1</v>
      </c>
      <c r="V8" s="973" t="s">
        <v>4</v>
      </c>
      <c r="W8" s="973">
        <v>1</v>
      </c>
      <c r="X8" s="973" t="s">
        <v>4</v>
      </c>
      <c r="Y8" s="977">
        <v>1</v>
      </c>
      <c r="Z8" s="978" t="s">
        <v>4</v>
      </c>
      <c r="AA8" s="978">
        <v>1.5</v>
      </c>
      <c r="AB8" s="973" t="s">
        <v>4</v>
      </c>
      <c r="AC8" s="976" t="s">
        <v>52</v>
      </c>
      <c r="AD8" s="1468">
        <v>3.5</v>
      </c>
      <c r="AE8" s="1459">
        <v>0.6</v>
      </c>
    </row>
    <row r="9" spans="1:147" ht="16.5" customHeight="1" x14ac:dyDescent="0.15">
      <c r="A9" s="1429"/>
      <c r="B9" s="1455"/>
      <c r="C9" s="181" t="s">
        <v>162</v>
      </c>
      <c r="D9" s="182" t="s">
        <v>10</v>
      </c>
      <c r="E9" s="929">
        <v>3.5</v>
      </c>
      <c r="F9" s="929">
        <v>0.8</v>
      </c>
      <c r="G9" s="929">
        <v>1.2</v>
      </c>
      <c r="H9" s="929">
        <v>0.9</v>
      </c>
      <c r="I9" s="929">
        <v>0.8</v>
      </c>
      <c r="J9" s="929">
        <v>0.9</v>
      </c>
      <c r="K9" s="929">
        <v>1.3</v>
      </c>
      <c r="L9" s="929">
        <v>0.8</v>
      </c>
      <c r="M9" s="929">
        <v>0.7</v>
      </c>
      <c r="N9" s="929">
        <v>0.6</v>
      </c>
      <c r="O9" s="929">
        <v>0.8</v>
      </c>
      <c r="P9" s="931">
        <v>1.4</v>
      </c>
      <c r="Q9" s="928">
        <v>1.1000000000000001</v>
      </c>
      <c r="R9" s="929">
        <v>0.9</v>
      </c>
      <c r="S9" s="929">
        <v>1.4</v>
      </c>
      <c r="T9" s="929">
        <v>0.8</v>
      </c>
      <c r="U9" s="929">
        <v>1.1000000000000001</v>
      </c>
      <c r="V9" s="929">
        <v>1.1000000000000001</v>
      </c>
      <c r="W9" s="929">
        <v>1.6</v>
      </c>
      <c r="X9" s="929">
        <v>1.1000000000000001</v>
      </c>
      <c r="Y9" s="932">
        <v>1</v>
      </c>
      <c r="Z9" s="1010">
        <v>1.7</v>
      </c>
      <c r="AA9" s="1010">
        <v>1.6</v>
      </c>
      <c r="AB9" s="929">
        <v>1.1000000000000001</v>
      </c>
      <c r="AC9" s="928">
        <v>1.2</v>
      </c>
      <c r="AD9" s="1469"/>
      <c r="AE9" s="1460"/>
    </row>
    <row r="10" spans="1:147" ht="16.5" customHeight="1" x14ac:dyDescent="0.15">
      <c r="A10" s="1429"/>
      <c r="B10" s="1455"/>
      <c r="C10" s="181" t="s">
        <v>168</v>
      </c>
      <c r="D10" s="182" t="s">
        <v>10</v>
      </c>
      <c r="E10" s="929">
        <v>0.9</v>
      </c>
      <c r="F10" s="929" t="s">
        <v>4</v>
      </c>
      <c r="G10" s="929">
        <v>1.1000000000000001</v>
      </c>
      <c r="H10" s="929" t="s">
        <v>4</v>
      </c>
      <c r="I10" s="929">
        <v>0.9</v>
      </c>
      <c r="J10" s="929" t="s">
        <v>4</v>
      </c>
      <c r="K10" s="929">
        <v>0.8</v>
      </c>
      <c r="L10" s="929" t="s">
        <v>4</v>
      </c>
      <c r="M10" s="929">
        <v>0.8</v>
      </c>
      <c r="N10" s="929" t="s">
        <v>4</v>
      </c>
      <c r="O10" s="929">
        <v>0.8</v>
      </c>
      <c r="P10" s="931" t="s">
        <v>4</v>
      </c>
      <c r="Q10" s="928">
        <v>0.7</v>
      </c>
      <c r="R10" s="929" t="s">
        <v>4</v>
      </c>
      <c r="S10" s="929">
        <v>1.2</v>
      </c>
      <c r="T10" s="929" t="s">
        <v>4</v>
      </c>
      <c r="U10" s="929">
        <v>1</v>
      </c>
      <c r="V10" s="929" t="s">
        <v>4</v>
      </c>
      <c r="W10" s="929">
        <v>1.1000000000000001</v>
      </c>
      <c r="X10" s="929" t="s">
        <v>4</v>
      </c>
      <c r="Y10" s="932">
        <v>0.9</v>
      </c>
      <c r="Z10" s="1010" t="s">
        <v>4</v>
      </c>
      <c r="AA10" s="1010">
        <v>1.4</v>
      </c>
      <c r="AB10" s="929" t="s">
        <v>4</v>
      </c>
      <c r="AC10" s="928" t="s">
        <v>52</v>
      </c>
      <c r="AD10" s="1470"/>
      <c r="AE10" s="1461"/>
    </row>
    <row r="11" spans="1:147" ht="16.5" customHeight="1" x14ac:dyDescent="0.15">
      <c r="A11" s="1429"/>
      <c r="B11" s="1504"/>
      <c r="C11" s="390" t="s">
        <v>165</v>
      </c>
      <c r="D11" s="394" t="s">
        <v>10</v>
      </c>
      <c r="E11" s="1149">
        <v>1.7</v>
      </c>
      <c r="F11" s="1149">
        <v>0.8</v>
      </c>
      <c r="G11" s="1149">
        <v>1.1000000000000001</v>
      </c>
      <c r="H11" s="1149">
        <v>0.9</v>
      </c>
      <c r="I11" s="1149">
        <v>1</v>
      </c>
      <c r="J11" s="1149">
        <v>0.9</v>
      </c>
      <c r="K11" s="1149">
        <v>1.1000000000000001</v>
      </c>
      <c r="L11" s="1149">
        <v>0.8</v>
      </c>
      <c r="M11" s="1149">
        <v>0.8</v>
      </c>
      <c r="N11" s="1149">
        <v>0.6</v>
      </c>
      <c r="O11" s="1149">
        <v>0.8</v>
      </c>
      <c r="P11" s="1150">
        <v>1.4</v>
      </c>
      <c r="Q11" s="1151">
        <v>1</v>
      </c>
      <c r="R11" s="1149">
        <v>0.9</v>
      </c>
      <c r="S11" s="1149">
        <v>1.2</v>
      </c>
      <c r="T11" s="1149">
        <v>0.8</v>
      </c>
      <c r="U11" s="1149">
        <v>1</v>
      </c>
      <c r="V11" s="1149">
        <v>1.1000000000000001</v>
      </c>
      <c r="W11" s="1149">
        <v>1.2</v>
      </c>
      <c r="X11" s="1149">
        <v>1.1000000000000001</v>
      </c>
      <c r="Y11" s="1059">
        <v>1</v>
      </c>
      <c r="Z11" s="1067">
        <v>1.7</v>
      </c>
      <c r="AA11" s="1067">
        <v>1.5</v>
      </c>
      <c r="AB11" s="1149">
        <v>1.1000000000000001</v>
      </c>
      <c r="AC11" s="1151">
        <v>1.1000000000000001</v>
      </c>
      <c r="AD11" s="1061">
        <v>1.7</v>
      </c>
      <c r="AE11" s="1152">
        <v>0.6</v>
      </c>
      <c r="AF11" s="446"/>
      <c r="AG11" s="446"/>
      <c r="AH11" s="446"/>
      <c r="AI11" s="446"/>
      <c r="AJ11" s="446"/>
      <c r="AK11" s="446"/>
      <c r="AL11" s="446"/>
      <c r="AM11" s="446"/>
      <c r="AN11" s="446"/>
      <c r="AO11" s="446"/>
      <c r="AP11" s="446"/>
      <c r="AQ11" s="446"/>
      <c r="AR11" s="770"/>
      <c r="AS11" s="770"/>
      <c r="AT11" s="770"/>
      <c r="AU11" s="446"/>
      <c r="AW11" s="442"/>
      <c r="AX11" s="442"/>
      <c r="AY11" s="442"/>
      <c r="AZ11" s="442"/>
      <c r="BA11" s="442"/>
      <c r="BB11" s="442"/>
      <c r="BC11" s="442"/>
      <c r="BD11" s="442"/>
      <c r="BE11" s="442"/>
      <c r="BF11" s="442"/>
      <c r="BG11" s="442"/>
      <c r="BH11" s="442"/>
      <c r="BI11" s="442"/>
      <c r="BJ11" s="442"/>
      <c r="BK11" s="442"/>
      <c r="BL11" s="442"/>
      <c r="BM11" s="442"/>
      <c r="BN11" s="442"/>
      <c r="BO11" s="442"/>
      <c r="BP11" s="442"/>
      <c r="BQ11" s="793"/>
      <c r="BR11" s="793"/>
      <c r="BS11" s="793"/>
      <c r="BT11" s="442"/>
      <c r="BV11" s="446"/>
      <c r="BW11" s="446"/>
      <c r="BX11" s="446"/>
      <c r="BY11" s="446"/>
      <c r="BZ11" s="446"/>
      <c r="CA11" s="446"/>
      <c r="CB11" s="446"/>
      <c r="CC11" s="446"/>
      <c r="CD11" s="446"/>
      <c r="CE11" s="446"/>
      <c r="CF11" s="446"/>
      <c r="CG11" s="446"/>
      <c r="CH11" s="446"/>
      <c r="CI11" s="446"/>
      <c r="CJ11" s="446"/>
      <c r="CK11" s="446"/>
      <c r="CL11" s="446"/>
      <c r="CM11" s="792"/>
      <c r="CN11" s="446"/>
      <c r="CO11" s="446"/>
      <c r="CP11" s="770"/>
      <c r="CQ11" s="788"/>
      <c r="CR11" s="788"/>
      <c r="CS11" s="446"/>
      <c r="CU11" s="603"/>
      <c r="CV11" s="603"/>
      <c r="CW11" s="603"/>
      <c r="CX11" s="603"/>
      <c r="CY11" s="603"/>
      <c r="CZ11" s="603"/>
      <c r="DA11" s="603"/>
      <c r="DB11" s="603"/>
      <c r="DC11" s="603"/>
      <c r="DD11" s="603"/>
      <c r="DE11" s="603"/>
      <c r="DF11" s="603"/>
      <c r="DG11" s="603"/>
      <c r="DH11" s="603"/>
      <c r="DI11" s="603"/>
      <c r="DJ11" s="603"/>
      <c r="DK11" s="603"/>
      <c r="DL11" s="603"/>
      <c r="DM11" s="603"/>
      <c r="DN11" s="603"/>
      <c r="DO11" s="794"/>
      <c r="DP11" s="794"/>
      <c r="DQ11" s="794"/>
      <c r="DR11" s="603"/>
      <c r="DT11" s="602"/>
      <c r="DU11" s="602"/>
      <c r="DV11" s="602"/>
      <c r="DW11" s="602"/>
      <c r="DX11" s="602"/>
      <c r="DY11" s="602"/>
      <c r="DZ11" s="602"/>
      <c r="EA11" s="602"/>
      <c r="EB11" s="602"/>
      <c r="EC11" s="602"/>
      <c r="ED11" s="602"/>
      <c r="EE11" s="602"/>
      <c r="EF11" s="602"/>
      <c r="EG11" s="602"/>
      <c r="EH11" s="602"/>
      <c r="EI11" s="602"/>
      <c r="EJ11" s="602"/>
      <c r="EK11" s="602"/>
      <c r="EL11" s="602"/>
      <c r="EM11" s="602"/>
      <c r="EN11" s="703"/>
      <c r="EO11" s="703"/>
      <c r="EP11" s="703"/>
      <c r="EQ11" s="602"/>
    </row>
    <row r="12" spans="1:147" ht="16.5" customHeight="1" x14ac:dyDescent="0.15">
      <c r="A12" s="1429"/>
      <c r="B12" s="1452" t="s">
        <v>6</v>
      </c>
      <c r="C12" s="444" t="s">
        <v>169</v>
      </c>
      <c r="D12" s="397" t="s">
        <v>10</v>
      </c>
      <c r="E12" s="1153">
        <v>0.6</v>
      </c>
      <c r="F12" s="1153" t="s">
        <v>4</v>
      </c>
      <c r="G12" s="1153">
        <v>0.5</v>
      </c>
      <c r="H12" s="1153" t="s">
        <v>4</v>
      </c>
      <c r="I12" s="1153">
        <v>1.3</v>
      </c>
      <c r="J12" s="1153" t="s">
        <v>4</v>
      </c>
      <c r="K12" s="1153">
        <v>0.8</v>
      </c>
      <c r="L12" s="1153" t="s">
        <v>4</v>
      </c>
      <c r="M12" s="1153">
        <v>0.6</v>
      </c>
      <c r="N12" s="1153" t="s">
        <v>4</v>
      </c>
      <c r="O12" s="1153">
        <v>0.9</v>
      </c>
      <c r="P12" s="1154" t="s">
        <v>4</v>
      </c>
      <c r="Q12" s="1155">
        <v>1.1000000000000001</v>
      </c>
      <c r="R12" s="1153" t="s">
        <v>4</v>
      </c>
      <c r="S12" s="1153">
        <v>0.9</v>
      </c>
      <c r="T12" s="1153" t="s">
        <v>4</v>
      </c>
      <c r="U12" s="1153">
        <v>1</v>
      </c>
      <c r="V12" s="1153" t="s">
        <v>4</v>
      </c>
      <c r="W12" s="1153">
        <v>0.8</v>
      </c>
      <c r="X12" s="1153" t="s">
        <v>4</v>
      </c>
      <c r="Y12" s="1063">
        <v>0.5</v>
      </c>
      <c r="Z12" s="1053" t="s">
        <v>4</v>
      </c>
      <c r="AA12" s="1053">
        <v>1.3</v>
      </c>
      <c r="AB12" s="1153" t="s">
        <v>4</v>
      </c>
      <c r="AC12" s="976" t="s">
        <v>52</v>
      </c>
      <c r="AD12" s="1468">
        <v>3.3</v>
      </c>
      <c r="AE12" s="1459" t="s">
        <v>174</v>
      </c>
      <c r="DT12" s="602"/>
      <c r="DU12" s="602"/>
      <c r="DV12" s="602"/>
      <c r="DW12" s="602"/>
      <c r="DX12" s="602"/>
      <c r="DY12" s="602"/>
      <c r="DZ12" s="602"/>
      <c r="EA12" s="602"/>
      <c r="EB12" s="602"/>
      <c r="EC12" s="602"/>
      <c r="ED12" s="602"/>
      <c r="EE12" s="602"/>
      <c r="EF12" s="602"/>
      <c r="EG12" s="602"/>
      <c r="EH12" s="602"/>
      <c r="EI12" s="602"/>
      <c r="EJ12" s="602"/>
      <c r="EK12" s="602"/>
      <c r="EL12" s="602"/>
      <c r="EM12" s="602"/>
      <c r="EN12" s="703"/>
      <c r="EO12" s="703"/>
      <c r="EP12" s="703"/>
      <c r="EQ12" s="602"/>
    </row>
    <row r="13" spans="1:147" ht="16.5" customHeight="1" x14ac:dyDescent="0.15">
      <c r="A13" s="1429"/>
      <c r="B13" s="1455"/>
      <c r="C13" s="181" t="s">
        <v>161</v>
      </c>
      <c r="D13" s="182" t="s">
        <v>10</v>
      </c>
      <c r="E13" s="929">
        <v>3.3</v>
      </c>
      <c r="F13" s="929">
        <v>0.8</v>
      </c>
      <c r="G13" s="929">
        <v>0.8</v>
      </c>
      <c r="H13" s="929">
        <v>0.7</v>
      </c>
      <c r="I13" s="929">
        <v>0.8</v>
      </c>
      <c r="J13" s="929">
        <v>0.6</v>
      </c>
      <c r="K13" s="929">
        <v>1.1000000000000001</v>
      </c>
      <c r="L13" s="929">
        <v>0.7</v>
      </c>
      <c r="M13" s="929">
        <v>0.6</v>
      </c>
      <c r="N13" s="929" t="s">
        <v>174</v>
      </c>
      <c r="O13" s="929">
        <v>0.8</v>
      </c>
      <c r="P13" s="931">
        <v>1.4</v>
      </c>
      <c r="Q13" s="928">
        <v>1.1000000000000001</v>
      </c>
      <c r="R13" s="929">
        <v>0.9</v>
      </c>
      <c r="S13" s="929">
        <v>1</v>
      </c>
      <c r="T13" s="929">
        <v>0.8</v>
      </c>
      <c r="U13" s="929">
        <v>0.9</v>
      </c>
      <c r="V13" s="929">
        <v>0.8</v>
      </c>
      <c r="W13" s="929">
        <v>1.2</v>
      </c>
      <c r="X13" s="929">
        <v>1.1000000000000001</v>
      </c>
      <c r="Y13" s="932">
        <v>0.7</v>
      </c>
      <c r="Z13" s="1010">
        <v>1.3</v>
      </c>
      <c r="AA13" s="1010">
        <v>1.5</v>
      </c>
      <c r="AB13" s="929">
        <v>1</v>
      </c>
      <c r="AC13" s="928">
        <v>1</v>
      </c>
      <c r="AD13" s="1469"/>
      <c r="AE13" s="1460"/>
      <c r="DT13" s="602"/>
      <c r="DU13" s="602"/>
      <c r="DV13" s="602"/>
      <c r="DW13" s="602"/>
      <c r="DX13" s="602"/>
      <c r="DY13" s="602"/>
      <c r="DZ13" s="602"/>
      <c r="EA13" s="602"/>
      <c r="EB13" s="602"/>
      <c r="EC13" s="602"/>
      <c r="ED13" s="602"/>
      <c r="EE13" s="602"/>
      <c r="EF13" s="602"/>
      <c r="EG13" s="602"/>
      <c r="EH13" s="602"/>
      <c r="EI13" s="602"/>
      <c r="EJ13" s="602"/>
      <c r="EK13" s="602"/>
      <c r="EL13" s="602"/>
      <c r="EM13" s="602"/>
      <c r="EN13" s="703"/>
      <c r="EO13" s="703"/>
      <c r="EP13" s="703"/>
      <c r="EQ13" s="602"/>
    </row>
    <row r="14" spans="1:147" ht="16.5" customHeight="1" x14ac:dyDescent="0.15">
      <c r="A14" s="1429"/>
      <c r="B14" s="1455"/>
      <c r="C14" s="181" t="s">
        <v>170</v>
      </c>
      <c r="D14" s="182" t="s">
        <v>10</v>
      </c>
      <c r="E14" s="929">
        <v>0.9</v>
      </c>
      <c r="F14" s="929" t="s">
        <v>4</v>
      </c>
      <c r="G14" s="929">
        <v>0.8</v>
      </c>
      <c r="H14" s="929" t="s">
        <v>4</v>
      </c>
      <c r="I14" s="929">
        <v>0.7</v>
      </c>
      <c r="J14" s="929" t="s">
        <v>4</v>
      </c>
      <c r="K14" s="929">
        <v>0.7</v>
      </c>
      <c r="L14" s="929" t="s">
        <v>4</v>
      </c>
      <c r="M14" s="929">
        <v>0.5</v>
      </c>
      <c r="N14" s="929" t="s">
        <v>4</v>
      </c>
      <c r="O14" s="929">
        <v>0.7</v>
      </c>
      <c r="P14" s="931" t="s">
        <v>4</v>
      </c>
      <c r="Q14" s="928">
        <v>0.6</v>
      </c>
      <c r="R14" s="929" t="s">
        <v>4</v>
      </c>
      <c r="S14" s="929">
        <v>1</v>
      </c>
      <c r="T14" s="929" t="s">
        <v>4</v>
      </c>
      <c r="U14" s="929">
        <v>1</v>
      </c>
      <c r="V14" s="929" t="s">
        <v>4</v>
      </c>
      <c r="W14" s="929">
        <v>0.9</v>
      </c>
      <c r="X14" s="929" t="s">
        <v>4</v>
      </c>
      <c r="Y14" s="932">
        <v>0.7</v>
      </c>
      <c r="Z14" s="1010" t="s">
        <v>4</v>
      </c>
      <c r="AA14" s="1010">
        <v>1.2</v>
      </c>
      <c r="AB14" s="929" t="s">
        <v>4</v>
      </c>
      <c r="AC14" s="928" t="s">
        <v>52</v>
      </c>
      <c r="AD14" s="1470"/>
      <c r="AE14" s="1461"/>
      <c r="DT14" s="602"/>
      <c r="DU14" s="602"/>
      <c r="DV14" s="602"/>
      <c r="DW14" s="602"/>
      <c r="DX14" s="602"/>
      <c r="DY14" s="602"/>
      <c r="DZ14" s="602"/>
      <c r="EA14" s="602"/>
      <c r="EB14" s="602"/>
      <c r="EC14" s="602"/>
      <c r="ED14" s="602"/>
      <c r="EE14" s="602"/>
      <c r="EF14" s="602"/>
      <c r="EG14" s="602"/>
      <c r="EH14" s="602"/>
      <c r="EI14" s="602"/>
      <c r="EJ14" s="602"/>
      <c r="EK14" s="602"/>
      <c r="EL14" s="602"/>
      <c r="EM14" s="602"/>
      <c r="EN14" s="703"/>
      <c r="EO14" s="703"/>
      <c r="EP14" s="703"/>
      <c r="EQ14" s="602"/>
    </row>
    <row r="15" spans="1:147" ht="16.5" customHeight="1" x14ac:dyDescent="0.15">
      <c r="A15" s="1429"/>
      <c r="B15" s="1504"/>
      <c r="C15" s="390" t="s">
        <v>165</v>
      </c>
      <c r="D15" s="394" t="s">
        <v>10</v>
      </c>
      <c r="E15" s="1149">
        <v>1.6</v>
      </c>
      <c r="F15" s="1149">
        <v>0.8</v>
      </c>
      <c r="G15" s="1149">
        <v>0.7</v>
      </c>
      <c r="H15" s="1149">
        <v>0.7</v>
      </c>
      <c r="I15" s="1149">
        <v>0.9</v>
      </c>
      <c r="J15" s="1149">
        <v>0.6</v>
      </c>
      <c r="K15" s="1149">
        <v>0.9</v>
      </c>
      <c r="L15" s="1149">
        <v>0.7</v>
      </c>
      <c r="M15" s="1149">
        <v>0.6</v>
      </c>
      <c r="N15" s="1149" t="s">
        <v>174</v>
      </c>
      <c r="O15" s="1149">
        <v>0.8</v>
      </c>
      <c r="P15" s="1150">
        <v>1.4</v>
      </c>
      <c r="Q15" s="1151">
        <v>0.9</v>
      </c>
      <c r="R15" s="1149">
        <v>0.9</v>
      </c>
      <c r="S15" s="1149">
        <v>1</v>
      </c>
      <c r="T15" s="1149">
        <v>0.8</v>
      </c>
      <c r="U15" s="1149">
        <v>1</v>
      </c>
      <c r="V15" s="1149">
        <v>0.8</v>
      </c>
      <c r="W15" s="1149">
        <v>1</v>
      </c>
      <c r="X15" s="1149">
        <v>1.1000000000000001</v>
      </c>
      <c r="Y15" s="1059">
        <v>0.6</v>
      </c>
      <c r="Z15" s="1067">
        <v>1.3</v>
      </c>
      <c r="AA15" s="1067">
        <v>1.3</v>
      </c>
      <c r="AB15" s="1149">
        <v>1</v>
      </c>
      <c r="AC15" s="1151">
        <v>0.9</v>
      </c>
      <c r="AD15" s="1061">
        <v>1.6</v>
      </c>
      <c r="AE15" s="1152" t="s">
        <v>174</v>
      </c>
    </row>
    <row r="16" spans="1:147" ht="16.5" customHeight="1" x14ac:dyDescent="0.15">
      <c r="A16" s="1429"/>
      <c r="B16" s="1452" t="s">
        <v>2</v>
      </c>
      <c r="C16" s="444" t="s">
        <v>169</v>
      </c>
      <c r="D16" s="397" t="s">
        <v>10</v>
      </c>
      <c r="E16" s="141" t="s">
        <v>175</v>
      </c>
      <c r="F16" s="141" t="s">
        <v>4</v>
      </c>
      <c r="G16" s="141" t="s">
        <v>175</v>
      </c>
      <c r="H16" s="141" t="s">
        <v>4</v>
      </c>
      <c r="I16" s="141" t="s">
        <v>175</v>
      </c>
      <c r="J16" s="141" t="s">
        <v>4</v>
      </c>
      <c r="K16" s="141" t="s">
        <v>175</v>
      </c>
      <c r="L16" s="141" t="s">
        <v>4</v>
      </c>
      <c r="M16" s="141" t="s">
        <v>175</v>
      </c>
      <c r="N16" s="141" t="s">
        <v>4</v>
      </c>
      <c r="O16" s="141" t="s">
        <v>175</v>
      </c>
      <c r="P16" s="142" t="s">
        <v>4</v>
      </c>
      <c r="Q16" s="143" t="s">
        <v>175</v>
      </c>
      <c r="R16" s="141" t="s">
        <v>4</v>
      </c>
      <c r="S16" s="141" t="s">
        <v>175</v>
      </c>
      <c r="T16" s="141" t="s">
        <v>4</v>
      </c>
      <c r="U16" s="141" t="s">
        <v>175</v>
      </c>
      <c r="V16" s="141" t="s">
        <v>4</v>
      </c>
      <c r="W16" s="141" t="s">
        <v>175</v>
      </c>
      <c r="X16" s="141" t="s">
        <v>4</v>
      </c>
      <c r="Y16" s="144" t="s">
        <v>175</v>
      </c>
      <c r="Z16" s="144" t="s">
        <v>4</v>
      </c>
      <c r="AA16" s="144" t="s">
        <v>175</v>
      </c>
      <c r="AB16" s="141" t="s">
        <v>4</v>
      </c>
      <c r="AC16" s="206" t="s">
        <v>52</v>
      </c>
      <c r="AD16" s="1475">
        <v>1</v>
      </c>
      <c r="AE16" s="1478" t="s">
        <v>175</v>
      </c>
    </row>
    <row r="17" spans="1:72" ht="16.5" customHeight="1" x14ac:dyDescent="0.15">
      <c r="A17" s="1429"/>
      <c r="B17" s="1455"/>
      <c r="C17" s="181" t="s">
        <v>161</v>
      </c>
      <c r="D17" s="182" t="s">
        <v>10</v>
      </c>
      <c r="E17" s="106">
        <v>1</v>
      </c>
      <c r="F17" s="106" t="s">
        <v>175</v>
      </c>
      <c r="G17" s="106" t="s">
        <v>175</v>
      </c>
      <c r="H17" s="106" t="s">
        <v>175</v>
      </c>
      <c r="I17" s="106" t="s">
        <v>175</v>
      </c>
      <c r="J17" s="106" t="s">
        <v>175</v>
      </c>
      <c r="K17" s="106" t="s">
        <v>175</v>
      </c>
      <c r="L17" s="106" t="s">
        <v>175</v>
      </c>
      <c r="M17" s="106" t="s">
        <v>175</v>
      </c>
      <c r="N17" s="106" t="s">
        <v>175</v>
      </c>
      <c r="O17" s="106" t="s">
        <v>175</v>
      </c>
      <c r="P17" s="111">
        <v>1</v>
      </c>
      <c r="Q17" s="112" t="s">
        <v>175</v>
      </c>
      <c r="R17" s="106" t="s">
        <v>175</v>
      </c>
      <c r="S17" s="106" t="s">
        <v>175</v>
      </c>
      <c r="T17" s="106" t="s">
        <v>175</v>
      </c>
      <c r="U17" s="106" t="s">
        <v>175</v>
      </c>
      <c r="V17" s="106" t="s">
        <v>175</v>
      </c>
      <c r="W17" s="106">
        <v>1</v>
      </c>
      <c r="X17" s="106" t="s">
        <v>175</v>
      </c>
      <c r="Y17" s="113" t="s">
        <v>175</v>
      </c>
      <c r="Z17" s="113" t="s">
        <v>175</v>
      </c>
      <c r="AA17" s="113" t="s">
        <v>175</v>
      </c>
      <c r="AB17" s="106" t="s">
        <v>175</v>
      </c>
      <c r="AC17" s="114" t="s">
        <v>175</v>
      </c>
      <c r="AD17" s="1476"/>
      <c r="AE17" s="1479"/>
    </row>
    <row r="18" spans="1:72" ht="16.5" customHeight="1" x14ac:dyDescent="0.15">
      <c r="A18" s="1429"/>
      <c r="B18" s="1455"/>
      <c r="C18" s="181" t="s">
        <v>170</v>
      </c>
      <c r="D18" s="182" t="s">
        <v>10</v>
      </c>
      <c r="E18" s="106" t="s">
        <v>175</v>
      </c>
      <c r="F18" s="106" t="s">
        <v>4</v>
      </c>
      <c r="G18" s="106" t="s">
        <v>175</v>
      </c>
      <c r="H18" s="106" t="s">
        <v>4</v>
      </c>
      <c r="I18" s="106" t="s">
        <v>175</v>
      </c>
      <c r="J18" s="106" t="s">
        <v>4</v>
      </c>
      <c r="K18" s="106" t="s">
        <v>175</v>
      </c>
      <c r="L18" s="106" t="s">
        <v>4</v>
      </c>
      <c r="M18" s="106" t="s">
        <v>175</v>
      </c>
      <c r="N18" s="106" t="s">
        <v>4</v>
      </c>
      <c r="O18" s="106" t="s">
        <v>175</v>
      </c>
      <c r="P18" s="111" t="s">
        <v>4</v>
      </c>
      <c r="Q18" s="112" t="s">
        <v>175</v>
      </c>
      <c r="R18" s="106" t="s">
        <v>4</v>
      </c>
      <c r="S18" s="106" t="s">
        <v>175</v>
      </c>
      <c r="T18" s="106" t="s">
        <v>4</v>
      </c>
      <c r="U18" s="106" t="s">
        <v>175</v>
      </c>
      <c r="V18" s="106" t="s">
        <v>4</v>
      </c>
      <c r="W18" s="106" t="s">
        <v>175</v>
      </c>
      <c r="X18" s="106" t="s">
        <v>4</v>
      </c>
      <c r="Y18" s="113" t="s">
        <v>175</v>
      </c>
      <c r="Z18" s="113" t="s">
        <v>4</v>
      </c>
      <c r="AA18" s="113" t="s">
        <v>175</v>
      </c>
      <c r="AB18" s="106" t="s">
        <v>4</v>
      </c>
      <c r="AC18" s="114" t="s">
        <v>52</v>
      </c>
      <c r="AD18" s="1477"/>
      <c r="AE18" s="1480"/>
    </row>
    <row r="19" spans="1:72" ht="16.5" customHeight="1" x14ac:dyDescent="0.15">
      <c r="A19" s="1429"/>
      <c r="B19" s="1504"/>
      <c r="C19" s="390" t="s">
        <v>165</v>
      </c>
      <c r="D19" s="394" t="s">
        <v>10</v>
      </c>
      <c r="E19" s="708" t="s">
        <v>175</v>
      </c>
      <c r="F19" s="708" t="s">
        <v>175</v>
      </c>
      <c r="G19" s="708" t="s">
        <v>175</v>
      </c>
      <c r="H19" s="708" t="s">
        <v>175</v>
      </c>
      <c r="I19" s="708" t="s">
        <v>175</v>
      </c>
      <c r="J19" s="708" t="s">
        <v>175</v>
      </c>
      <c r="K19" s="708" t="s">
        <v>175</v>
      </c>
      <c r="L19" s="708" t="s">
        <v>175</v>
      </c>
      <c r="M19" s="708" t="s">
        <v>175</v>
      </c>
      <c r="N19" s="708" t="s">
        <v>175</v>
      </c>
      <c r="O19" s="708" t="s">
        <v>175</v>
      </c>
      <c r="P19" s="709">
        <v>1</v>
      </c>
      <c r="Q19" s="672" t="s">
        <v>175</v>
      </c>
      <c r="R19" s="708" t="s">
        <v>175</v>
      </c>
      <c r="S19" s="708" t="s">
        <v>175</v>
      </c>
      <c r="T19" s="708" t="s">
        <v>175</v>
      </c>
      <c r="U19" s="708" t="s">
        <v>175</v>
      </c>
      <c r="V19" s="708" t="s">
        <v>175</v>
      </c>
      <c r="W19" s="708" t="s">
        <v>175</v>
      </c>
      <c r="X19" s="708" t="s">
        <v>175</v>
      </c>
      <c r="Y19" s="708" t="s">
        <v>175</v>
      </c>
      <c r="Z19" s="708" t="s">
        <v>175</v>
      </c>
      <c r="AA19" s="708" t="s">
        <v>175</v>
      </c>
      <c r="AB19" s="708" t="s">
        <v>175</v>
      </c>
      <c r="AC19" s="280" t="s">
        <v>175</v>
      </c>
      <c r="AD19" s="284">
        <v>1</v>
      </c>
      <c r="AE19" s="282" t="s">
        <v>175</v>
      </c>
    </row>
    <row r="20" spans="1:72" ht="16.5" customHeight="1" x14ac:dyDescent="0.15">
      <c r="A20" s="1429"/>
      <c r="B20" s="1452" t="s">
        <v>3</v>
      </c>
      <c r="C20" s="444" t="s">
        <v>169</v>
      </c>
      <c r="D20" s="203" t="s">
        <v>10</v>
      </c>
      <c r="E20" s="973">
        <v>6.6</v>
      </c>
      <c r="F20" s="973" t="s">
        <v>4</v>
      </c>
      <c r="G20" s="973">
        <v>5.8</v>
      </c>
      <c r="H20" s="973" t="s">
        <v>4</v>
      </c>
      <c r="I20" s="973">
        <v>6.4</v>
      </c>
      <c r="J20" s="973" t="s">
        <v>4</v>
      </c>
      <c r="K20" s="973">
        <v>6.5</v>
      </c>
      <c r="L20" s="973" t="s">
        <v>4</v>
      </c>
      <c r="M20" s="973">
        <v>6.2</v>
      </c>
      <c r="N20" s="973" t="s">
        <v>4</v>
      </c>
      <c r="O20" s="973">
        <v>5.6</v>
      </c>
      <c r="P20" s="975" t="s">
        <v>4</v>
      </c>
      <c r="Q20" s="976">
        <v>5.4</v>
      </c>
      <c r="R20" s="973" t="s">
        <v>4</v>
      </c>
      <c r="S20" s="973">
        <v>5</v>
      </c>
      <c r="T20" s="973" t="s">
        <v>4</v>
      </c>
      <c r="U20" s="973">
        <v>5</v>
      </c>
      <c r="V20" s="973" t="s">
        <v>4</v>
      </c>
      <c r="W20" s="973">
        <v>5.0999999999999996</v>
      </c>
      <c r="X20" s="973" t="s">
        <v>4</v>
      </c>
      <c r="Y20" s="977">
        <v>4.7</v>
      </c>
      <c r="Z20" s="978" t="s">
        <v>4</v>
      </c>
      <c r="AA20" s="978">
        <v>5.6</v>
      </c>
      <c r="AB20" s="973" t="s">
        <v>4</v>
      </c>
      <c r="AC20" s="976" t="s">
        <v>52</v>
      </c>
      <c r="AD20" s="1468">
        <v>9</v>
      </c>
      <c r="AE20" s="1459">
        <v>4.7</v>
      </c>
    </row>
    <row r="21" spans="1:72" ht="16.5" customHeight="1" x14ac:dyDescent="0.15">
      <c r="A21" s="1429"/>
      <c r="B21" s="1455"/>
      <c r="C21" s="181" t="s">
        <v>161</v>
      </c>
      <c r="D21" s="182" t="s">
        <v>10</v>
      </c>
      <c r="E21" s="929">
        <v>9</v>
      </c>
      <c r="F21" s="929">
        <v>8</v>
      </c>
      <c r="G21" s="929">
        <v>6.1</v>
      </c>
      <c r="H21" s="929">
        <v>6.2</v>
      </c>
      <c r="I21" s="929">
        <v>6.5</v>
      </c>
      <c r="J21" s="929">
        <v>6.2</v>
      </c>
      <c r="K21" s="929">
        <v>6.5</v>
      </c>
      <c r="L21" s="929">
        <v>7</v>
      </c>
      <c r="M21" s="929">
        <v>6.1</v>
      </c>
      <c r="N21" s="929">
        <v>5.4</v>
      </c>
      <c r="O21" s="929">
        <v>5.7</v>
      </c>
      <c r="P21" s="931">
        <v>6.4</v>
      </c>
      <c r="Q21" s="928">
        <v>5.4</v>
      </c>
      <c r="R21" s="929">
        <v>5.5</v>
      </c>
      <c r="S21" s="929">
        <v>5.3</v>
      </c>
      <c r="T21" s="929">
        <v>5</v>
      </c>
      <c r="U21" s="929">
        <v>5</v>
      </c>
      <c r="V21" s="929">
        <v>5.7</v>
      </c>
      <c r="W21" s="929">
        <v>5.5</v>
      </c>
      <c r="X21" s="929">
        <v>5.2</v>
      </c>
      <c r="Y21" s="932">
        <v>5.0999999999999996</v>
      </c>
      <c r="Z21" s="1010">
        <v>5.9</v>
      </c>
      <c r="AA21" s="1010">
        <v>5.4</v>
      </c>
      <c r="AB21" s="929">
        <v>6.3</v>
      </c>
      <c r="AC21" s="928">
        <v>6</v>
      </c>
      <c r="AD21" s="1469"/>
      <c r="AE21" s="1460"/>
    </row>
    <row r="22" spans="1:72" ht="16.5" customHeight="1" x14ac:dyDescent="0.15">
      <c r="A22" s="1429"/>
      <c r="B22" s="1455"/>
      <c r="C22" s="181" t="s">
        <v>170</v>
      </c>
      <c r="D22" s="236" t="s">
        <v>10</v>
      </c>
      <c r="E22" s="929">
        <v>6.5</v>
      </c>
      <c r="F22" s="929" t="s">
        <v>4</v>
      </c>
      <c r="G22" s="929">
        <v>6.1</v>
      </c>
      <c r="H22" s="929" t="s">
        <v>4</v>
      </c>
      <c r="I22" s="929">
        <v>6.7</v>
      </c>
      <c r="J22" s="929" t="s">
        <v>4</v>
      </c>
      <c r="K22" s="929">
        <v>7.1</v>
      </c>
      <c r="L22" s="929" t="s">
        <v>4</v>
      </c>
      <c r="M22" s="929">
        <v>6.6</v>
      </c>
      <c r="N22" s="929" t="s">
        <v>4</v>
      </c>
      <c r="O22" s="929">
        <v>5.8</v>
      </c>
      <c r="P22" s="931" t="s">
        <v>4</v>
      </c>
      <c r="Q22" s="928">
        <v>5.3</v>
      </c>
      <c r="R22" s="929" t="s">
        <v>4</v>
      </c>
      <c r="S22" s="929">
        <v>4.9000000000000004</v>
      </c>
      <c r="T22" s="929" t="s">
        <v>4</v>
      </c>
      <c r="U22" s="929">
        <v>5.0999999999999996</v>
      </c>
      <c r="V22" s="929" t="s">
        <v>4</v>
      </c>
      <c r="W22" s="929">
        <v>4.8</v>
      </c>
      <c r="X22" s="929" t="s">
        <v>4</v>
      </c>
      <c r="Y22" s="932">
        <v>4.9000000000000004</v>
      </c>
      <c r="Z22" s="932" t="s">
        <v>4</v>
      </c>
      <c r="AA22" s="932">
        <v>5.3</v>
      </c>
      <c r="AB22" s="929" t="s">
        <v>4</v>
      </c>
      <c r="AC22" s="928" t="s">
        <v>52</v>
      </c>
      <c r="AD22" s="1470"/>
      <c r="AE22" s="1461"/>
    </row>
    <row r="23" spans="1:72" ht="16.5" customHeight="1" x14ac:dyDescent="0.15">
      <c r="A23" s="1429"/>
      <c r="B23" s="1504"/>
      <c r="C23" s="453" t="s">
        <v>165</v>
      </c>
      <c r="D23" s="394" t="s">
        <v>10</v>
      </c>
      <c r="E23" s="1149">
        <v>7.4</v>
      </c>
      <c r="F23" s="962">
        <v>8</v>
      </c>
      <c r="G23" s="962">
        <v>6</v>
      </c>
      <c r="H23" s="962">
        <v>6.2</v>
      </c>
      <c r="I23" s="962">
        <v>6.5</v>
      </c>
      <c r="J23" s="962">
        <v>6.2</v>
      </c>
      <c r="K23" s="962">
        <v>6.7</v>
      </c>
      <c r="L23" s="962">
        <v>7</v>
      </c>
      <c r="M23" s="962">
        <v>6.3</v>
      </c>
      <c r="N23" s="962">
        <v>5.4</v>
      </c>
      <c r="O23" s="962">
        <v>5.7</v>
      </c>
      <c r="P23" s="1138">
        <v>6.4</v>
      </c>
      <c r="Q23" s="947">
        <v>5.4</v>
      </c>
      <c r="R23" s="962">
        <v>5.5</v>
      </c>
      <c r="S23" s="962">
        <v>5.0999999999999996</v>
      </c>
      <c r="T23" s="962">
        <v>5</v>
      </c>
      <c r="U23" s="962">
        <v>5</v>
      </c>
      <c r="V23" s="962">
        <v>5.7</v>
      </c>
      <c r="W23" s="962">
        <v>5.0999999999999996</v>
      </c>
      <c r="X23" s="962">
        <v>5.2</v>
      </c>
      <c r="Y23" s="965">
        <v>4.9000000000000004</v>
      </c>
      <c r="Z23" s="982">
        <v>5.9</v>
      </c>
      <c r="AA23" s="982">
        <v>5.4</v>
      </c>
      <c r="AB23" s="962">
        <v>6.3</v>
      </c>
      <c r="AC23" s="1151">
        <v>5.9</v>
      </c>
      <c r="AD23" s="949">
        <v>8</v>
      </c>
      <c r="AE23" s="950">
        <v>4.9000000000000004</v>
      </c>
      <c r="AF23" s="603"/>
      <c r="AG23" s="603"/>
      <c r="AH23" s="603"/>
      <c r="AI23" s="603"/>
      <c r="AJ23" s="603"/>
      <c r="AK23" s="603"/>
      <c r="AL23" s="603"/>
      <c r="AM23" s="603"/>
      <c r="AN23" s="603"/>
      <c r="AO23" s="603"/>
      <c r="AP23" s="603"/>
      <c r="AQ23" s="603"/>
      <c r="AR23" s="794"/>
      <c r="AS23" s="794"/>
      <c r="AT23" s="794"/>
      <c r="AU23" s="603"/>
      <c r="AW23" s="602"/>
      <c r="AX23" s="602"/>
      <c r="AY23" s="602"/>
      <c r="AZ23" s="602"/>
      <c r="BA23" s="602"/>
      <c r="BB23" s="602"/>
      <c r="BC23" s="602"/>
      <c r="BD23" s="602"/>
      <c r="BE23" s="602"/>
      <c r="BF23" s="602"/>
      <c r="BG23" s="602"/>
      <c r="BH23" s="602"/>
      <c r="BI23" s="602"/>
      <c r="BJ23" s="602"/>
      <c r="BK23" s="602"/>
      <c r="BL23" s="602"/>
      <c r="BM23" s="602"/>
      <c r="BN23" s="602"/>
      <c r="BO23" s="602"/>
      <c r="BP23" s="602"/>
      <c r="BQ23" s="703"/>
      <c r="BR23" s="703"/>
      <c r="BS23" s="703"/>
      <c r="BT23" s="602"/>
    </row>
    <row r="24" spans="1:72" ht="16.5" customHeight="1" x14ac:dyDescent="0.15">
      <c r="A24" s="1429"/>
      <c r="B24" s="1452" t="s">
        <v>74</v>
      </c>
      <c r="C24" s="444" t="s">
        <v>169</v>
      </c>
      <c r="D24" s="203" t="s">
        <v>75</v>
      </c>
      <c r="E24" s="398">
        <v>1000</v>
      </c>
      <c r="F24" s="398" t="s">
        <v>4</v>
      </c>
      <c r="G24" s="398">
        <v>3</v>
      </c>
      <c r="H24" s="398" t="s">
        <v>4</v>
      </c>
      <c r="I24" s="398">
        <v>0</v>
      </c>
      <c r="J24" s="398" t="s">
        <v>4</v>
      </c>
      <c r="K24" s="398">
        <v>0</v>
      </c>
      <c r="L24" s="398" t="s">
        <v>4</v>
      </c>
      <c r="M24" s="398">
        <v>10</v>
      </c>
      <c r="N24" s="398" t="s">
        <v>4</v>
      </c>
      <c r="O24" s="398">
        <v>0</v>
      </c>
      <c r="P24" s="417" t="s">
        <v>4</v>
      </c>
      <c r="Q24" s="418">
        <v>4</v>
      </c>
      <c r="R24" s="398" t="s">
        <v>4</v>
      </c>
      <c r="S24" s="398">
        <v>12</v>
      </c>
      <c r="T24" s="398" t="s">
        <v>4</v>
      </c>
      <c r="U24" s="398">
        <v>1</v>
      </c>
      <c r="V24" s="398" t="s">
        <v>4</v>
      </c>
      <c r="W24" s="398">
        <v>6</v>
      </c>
      <c r="X24" s="398" t="s">
        <v>4</v>
      </c>
      <c r="Y24" s="399">
        <v>0</v>
      </c>
      <c r="Z24" s="562" t="s">
        <v>4</v>
      </c>
      <c r="AA24" s="562">
        <v>1</v>
      </c>
      <c r="AB24" s="398" t="s">
        <v>4</v>
      </c>
      <c r="AC24" s="206" t="s">
        <v>52</v>
      </c>
      <c r="AD24" s="1462">
        <v>1000</v>
      </c>
      <c r="AE24" s="1465">
        <v>0</v>
      </c>
      <c r="AW24" s="602"/>
      <c r="AX24" s="602"/>
      <c r="AY24" s="602"/>
      <c r="AZ24" s="602"/>
      <c r="BA24" s="602"/>
      <c r="BB24" s="602"/>
      <c r="BC24" s="602"/>
      <c r="BD24" s="602"/>
      <c r="BE24" s="602"/>
      <c r="BF24" s="602"/>
      <c r="BG24" s="602"/>
      <c r="BH24" s="602"/>
      <c r="BI24" s="602"/>
      <c r="BJ24" s="602"/>
      <c r="BK24" s="602"/>
      <c r="BL24" s="602"/>
      <c r="BM24" s="602"/>
      <c r="BN24" s="602"/>
      <c r="BO24" s="602"/>
      <c r="BP24" s="602"/>
      <c r="BQ24" s="703"/>
      <c r="BR24" s="703"/>
      <c r="BS24" s="703"/>
      <c r="BT24" s="602"/>
    </row>
    <row r="25" spans="1:72" ht="16.5" customHeight="1" x14ac:dyDescent="0.15">
      <c r="A25" s="1429"/>
      <c r="B25" s="1455"/>
      <c r="C25" s="181" t="s">
        <v>161</v>
      </c>
      <c r="D25" s="182" t="s">
        <v>75</v>
      </c>
      <c r="E25" s="552">
        <v>930</v>
      </c>
      <c r="F25" s="559">
        <v>1000</v>
      </c>
      <c r="G25" s="559">
        <v>1</v>
      </c>
      <c r="H25" s="559">
        <v>0</v>
      </c>
      <c r="I25" s="559">
        <v>0</v>
      </c>
      <c r="J25" s="559">
        <v>0</v>
      </c>
      <c r="K25" s="559">
        <v>0</v>
      </c>
      <c r="L25" s="559">
        <v>1</v>
      </c>
      <c r="M25" s="559">
        <v>6</v>
      </c>
      <c r="N25" s="559">
        <v>0</v>
      </c>
      <c r="O25" s="559">
        <v>0</v>
      </c>
      <c r="P25" s="574">
        <v>0</v>
      </c>
      <c r="Q25" s="552">
        <v>4</v>
      </c>
      <c r="R25" s="559">
        <v>2</v>
      </c>
      <c r="S25" s="559">
        <v>35</v>
      </c>
      <c r="T25" s="559">
        <v>3</v>
      </c>
      <c r="U25" s="559">
        <v>1</v>
      </c>
      <c r="V25" s="559">
        <v>0</v>
      </c>
      <c r="W25" s="559">
        <v>2</v>
      </c>
      <c r="X25" s="559">
        <v>0</v>
      </c>
      <c r="Y25" s="560">
        <v>1</v>
      </c>
      <c r="Z25" s="560">
        <v>0</v>
      </c>
      <c r="AA25" s="560">
        <v>2</v>
      </c>
      <c r="AB25" s="559">
        <v>1</v>
      </c>
      <c r="AC25" s="552">
        <v>83</v>
      </c>
      <c r="AD25" s="1463"/>
      <c r="AE25" s="1466"/>
      <c r="AW25" s="602"/>
      <c r="AX25" s="602"/>
      <c r="AY25" s="602"/>
      <c r="AZ25" s="602"/>
      <c r="BA25" s="602"/>
      <c r="BB25" s="602"/>
      <c r="BC25" s="602"/>
      <c r="BD25" s="602"/>
      <c r="BE25" s="602"/>
      <c r="BF25" s="602"/>
      <c r="BG25" s="602"/>
      <c r="BH25" s="602"/>
      <c r="BI25" s="602"/>
      <c r="BJ25" s="602"/>
      <c r="BK25" s="602"/>
      <c r="BL25" s="602"/>
      <c r="BM25" s="602"/>
      <c r="BN25" s="602"/>
      <c r="BO25" s="602"/>
      <c r="BP25" s="602"/>
      <c r="BQ25" s="703"/>
      <c r="BR25" s="703"/>
      <c r="BS25" s="703"/>
      <c r="BT25" s="602"/>
    </row>
    <row r="26" spans="1:72" ht="16.5" customHeight="1" x14ac:dyDescent="0.15">
      <c r="A26" s="1429"/>
      <c r="B26" s="1455"/>
      <c r="C26" s="181" t="s">
        <v>170</v>
      </c>
      <c r="D26" s="182" t="s">
        <v>75</v>
      </c>
      <c r="E26" s="559">
        <v>610</v>
      </c>
      <c r="F26" s="559" t="s">
        <v>4</v>
      </c>
      <c r="G26" s="559">
        <v>1</v>
      </c>
      <c r="H26" s="559" t="s">
        <v>4</v>
      </c>
      <c r="I26" s="559">
        <v>0</v>
      </c>
      <c r="J26" s="559" t="s">
        <v>4</v>
      </c>
      <c r="K26" s="559">
        <v>0</v>
      </c>
      <c r="L26" s="559" t="s">
        <v>4</v>
      </c>
      <c r="M26" s="559">
        <v>9</v>
      </c>
      <c r="N26" s="559" t="s">
        <v>4</v>
      </c>
      <c r="O26" s="559">
        <v>1</v>
      </c>
      <c r="P26" s="574" t="s">
        <v>4</v>
      </c>
      <c r="Q26" s="552">
        <v>1</v>
      </c>
      <c r="R26" s="559" t="s">
        <v>4</v>
      </c>
      <c r="S26" s="559">
        <v>9</v>
      </c>
      <c r="T26" s="559" t="s">
        <v>4</v>
      </c>
      <c r="U26" s="559">
        <v>1</v>
      </c>
      <c r="V26" s="559" t="s">
        <v>4</v>
      </c>
      <c r="W26" s="559">
        <v>8</v>
      </c>
      <c r="X26" s="559" t="s">
        <v>4</v>
      </c>
      <c r="Y26" s="560">
        <v>0</v>
      </c>
      <c r="Z26" s="560" t="s">
        <v>4</v>
      </c>
      <c r="AA26" s="560">
        <v>0</v>
      </c>
      <c r="AB26" s="559" t="s">
        <v>4</v>
      </c>
      <c r="AC26" s="114" t="s">
        <v>52</v>
      </c>
      <c r="AD26" s="1464"/>
      <c r="AE26" s="1467"/>
      <c r="AW26" s="602"/>
      <c r="AX26" s="602"/>
      <c r="AY26" s="602"/>
      <c r="AZ26" s="602"/>
      <c r="BA26" s="602"/>
      <c r="BB26" s="602"/>
      <c r="BC26" s="602"/>
      <c r="BD26" s="602"/>
      <c r="BE26" s="602"/>
      <c r="BF26" s="602"/>
      <c r="BG26" s="602"/>
      <c r="BH26" s="602"/>
      <c r="BI26" s="602"/>
      <c r="BJ26" s="602"/>
      <c r="BK26" s="602"/>
      <c r="BL26" s="602"/>
      <c r="BM26" s="602"/>
      <c r="BN26" s="602"/>
      <c r="BO26" s="602"/>
      <c r="BP26" s="602"/>
      <c r="BQ26" s="703"/>
      <c r="BR26" s="703"/>
      <c r="BS26" s="703"/>
      <c r="BT26" s="602"/>
    </row>
    <row r="27" spans="1:72" ht="16.5" customHeight="1" x14ac:dyDescent="0.15">
      <c r="A27" s="1429"/>
      <c r="B27" s="1504"/>
      <c r="C27" s="453" t="s">
        <v>165</v>
      </c>
      <c r="D27" s="394" t="s">
        <v>75</v>
      </c>
      <c r="E27" s="629">
        <v>850</v>
      </c>
      <c r="F27" s="629">
        <v>1000</v>
      </c>
      <c r="G27" s="629">
        <v>2</v>
      </c>
      <c r="H27" s="629">
        <v>0</v>
      </c>
      <c r="I27" s="629">
        <v>0</v>
      </c>
      <c r="J27" s="629">
        <v>0</v>
      </c>
      <c r="K27" s="629">
        <v>0</v>
      </c>
      <c r="L27" s="629">
        <v>1</v>
      </c>
      <c r="M27" s="629">
        <v>8</v>
      </c>
      <c r="N27" s="629">
        <v>0</v>
      </c>
      <c r="O27" s="629">
        <v>0</v>
      </c>
      <c r="P27" s="630">
        <v>0</v>
      </c>
      <c r="Q27" s="628">
        <v>3</v>
      </c>
      <c r="R27" s="629">
        <v>2</v>
      </c>
      <c r="S27" s="629">
        <v>20</v>
      </c>
      <c r="T27" s="629">
        <v>3</v>
      </c>
      <c r="U27" s="629">
        <v>1</v>
      </c>
      <c r="V27" s="629">
        <v>0</v>
      </c>
      <c r="W27" s="629">
        <v>5</v>
      </c>
      <c r="X27" s="629">
        <v>0</v>
      </c>
      <c r="Y27" s="698">
        <v>0</v>
      </c>
      <c r="Z27" s="698">
        <v>0</v>
      </c>
      <c r="AA27" s="698">
        <v>1</v>
      </c>
      <c r="AB27" s="629">
        <v>1</v>
      </c>
      <c r="AC27" s="628">
        <v>79</v>
      </c>
      <c r="AD27" s="699">
        <v>1000</v>
      </c>
      <c r="AE27" s="705">
        <v>0</v>
      </c>
      <c r="AF27" s="603"/>
      <c r="AG27" s="603"/>
      <c r="AH27" s="603"/>
      <c r="AI27" s="603"/>
      <c r="AJ27" s="603"/>
      <c r="AK27" s="603"/>
      <c r="AL27" s="603"/>
      <c r="AM27" s="603"/>
      <c r="AN27" s="603"/>
      <c r="AO27" s="603"/>
      <c r="AP27" s="603"/>
      <c r="AQ27" s="603"/>
      <c r="AR27" s="794"/>
      <c r="AS27" s="794"/>
      <c r="AT27" s="794"/>
      <c r="AU27" s="603"/>
      <c r="AW27" s="602"/>
      <c r="AX27" s="602"/>
      <c r="AY27" s="602"/>
      <c r="AZ27" s="602"/>
      <c r="BA27" s="602"/>
      <c r="BB27" s="602"/>
      <c r="BC27" s="602"/>
      <c r="BD27" s="602"/>
      <c r="BE27" s="602"/>
      <c r="BF27" s="602"/>
      <c r="BG27" s="602"/>
      <c r="BH27" s="602"/>
      <c r="BI27" s="602"/>
      <c r="BJ27" s="602"/>
      <c r="BK27" s="602"/>
      <c r="BL27" s="602"/>
      <c r="BM27" s="602"/>
      <c r="BN27" s="602"/>
      <c r="BO27" s="602"/>
      <c r="BP27" s="602"/>
      <c r="BQ27" s="703"/>
      <c r="BR27" s="703"/>
      <c r="BS27" s="703"/>
      <c r="BT27" s="602"/>
    </row>
    <row r="28" spans="1:72" ht="16.5" customHeight="1" x14ac:dyDescent="0.15">
      <c r="A28" s="1429"/>
      <c r="B28" s="1452" t="s">
        <v>76</v>
      </c>
      <c r="C28" s="444" t="s">
        <v>169</v>
      </c>
      <c r="D28" s="203" t="s">
        <v>10</v>
      </c>
      <c r="E28" s="974">
        <v>5.0999999999999996</v>
      </c>
      <c r="F28" s="974" t="s">
        <v>4</v>
      </c>
      <c r="G28" s="974">
        <v>4</v>
      </c>
      <c r="H28" s="1156" t="s">
        <v>4</v>
      </c>
      <c r="I28" s="1156">
        <v>5.9</v>
      </c>
      <c r="J28" s="1156" t="s">
        <v>4</v>
      </c>
      <c r="K28" s="1156">
        <v>7.5</v>
      </c>
      <c r="L28" s="1156" t="s">
        <v>4</v>
      </c>
      <c r="M28" s="1156">
        <v>8</v>
      </c>
      <c r="N28" s="1156" t="s">
        <v>4</v>
      </c>
      <c r="O28" s="1156">
        <v>7.1</v>
      </c>
      <c r="P28" s="1157" t="s">
        <v>4</v>
      </c>
      <c r="Q28" s="1158">
        <v>5.5</v>
      </c>
      <c r="R28" s="1156" t="s">
        <v>4</v>
      </c>
      <c r="S28" s="1156">
        <v>5.8</v>
      </c>
      <c r="T28" s="1156" t="s">
        <v>4</v>
      </c>
      <c r="U28" s="1156">
        <v>5</v>
      </c>
      <c r="V28" s="1156" t="s">
        <v>4</v>
      </c>
      <c r="W28" s="1156">
        <v>3.8</v>
      </c>
      <c r="X28" s="1156" t="s">
        <v>4</v>
      </c>
      <c r="Y28" s="1053">
        <v>3.8</v>
      </c>
      <c r="Z28" s="1053" t="s">
        <v>4</v>
      </c>
      <c r="AA28" s="1053">
        <v>5.7</v>
      </c>
      <c r="AB28" s="1156" t="s">
        <v>4</v>
      </c>
      <c r="AC28" s="976" t="s">
        <v>52</v>
      </c>
      <c r="AD28" s="1468">
        <v>8.9</v>
      </c>
      <c r="AE28" s="1459">
        <v>3.3</v>
      </c>
      <c r="AF28" s="603"/>
      <c r="AG28" s="603"/>
      <c r="AH28" s="603"/>
      <c r="AI28" s="603"/>
      <c r="AJ28" s="603"/>
      <c r="AK28" s="603"/>
      <c r="AL28" s="603"/>
      <c r="AM28" s="603"/>
      <c r="AN28" s="603"/>
      <c r="AO28" s="603"/>
      <c r="AP28" s="603"/>
      <c r="AQ28" s="603"/>
      <c r="AR28" s="794"/>
      <c r="AS28" s="794"/>
      <c r="AT28" s="794"/>
      <c r="AU28" s="603"/>
      <c r="AW28" s="602"/>
      <c r="AX28" s="602"/>
      <c r="AY28" s="602"/>
      <c r="AZ28" s="602"/>
      <c r="BA28" s="602"/>
      <c r="BB28" s="602"/>
      <c r="BC28" s="602"/>
      <c r="BD28" s="602"/>
      <c r="BE28" s="602"/>
      <c r="BF28" s="602"/>
      <c r="BG28" s="602"/>
      <c r="BH28" s="602"/>
      <c r="BI28" s="602"/>
      <c r="BJ28" s="602"/>
      <c r="BK28" s="602"/>
      <c r="BL28" s="602"/>
      <c r="BM28" s="602"/>
      <c r="BN28" s="602"/>
      <c r="BO28" s="602"/>
      <c r="BP28" s="602"/>
      <c r="BQ28" s="703"/>
      <c r="BR28" s="703"/>
      <c r="BS28" s="703"/>
      <c r="BT28" s="602"/>
    </row>
    <row r="29" spans="1:72" ht="16.5" customHeight="1" x14ac:dyDescent="0.15">
      <c r="A29" s="1429"/>
      <c r="B29" s="1455"/>
      <c r="C29" s="181" t="s">
        <v>161</v>
      </c>
      <c r="D29" s="182" t="s">
        <v>10</v>
      </c>
      <c r="E29" s="930">
        <v>5.9</v>
      </c>
      <c r="F29" s="930">
        <v>6.2</v>
      </c>
      <c r="G29" s="930">
        <v>4.5999999999999996</v>
      </c>
      <c r="H29" s="930">
        <v>8</v>
      </c>
      <c r="I29" s="930">
        <v>6.2</v>
      </c>
      <c r="J29" s="930">
        <v>6.2</v>
      </c>
      <c r="K29" s="930">
        <v>8</v>
      </c>
      <c r="L29" s="930">
        <v>8.3000000000000007</v>
      </c>
      <c r="M29" s="930">
        <v>8.9</v>
      </c>
      <c r="N29" s="930">
        <v>6.4</v>
      </c>
      <c r="O29" s="930">
        <v>7.3</v>
      </c>
      <c r="P29" s="1100">
        <v>6.2</v>
      </c>
      <c r="Q29" s="953">
        <v>6</v>
      </c>
      <c r="R29" s="930">
        <v>5.7</v>
      </c>
      <c r="S29" s="930">
        <v>6.8</v>
      </c>
      <c r="T29" s="930">
        <v>5</v>
      </c>
      <c r="U29" s="930">
        <v>5.6</v>
      </c>
      <c r="V29" s="930">
        <v>5.5</v>
      </c>
      <c r="W29" s="930">
        <v>5.0999999999999996</v>
      </c>
      <c r="X29" s="930">
        <v>5.0999999999999996</v>
      </c>
      <c r="Y29" s="1010">
        <v>4.9000000000000004</v>
      </c>
      <c r="Z29" s="1010">
        <v>5.0999999999999996</v>
      </c>
      <c r="AA29" s="1010">
        <v>6</v>
      </c>
      <c r="AB29" s="930">
        <v>5.0999999999999996</v>
      </c>
      <c r="AC29" s="953">
        <v>6.2</v>
      </c>
      <c r="AD29" s="1469"/>
      <c r="AE29" s="1460"/>
      <c r="AF29" s="603"/>
      <c r="AG29" s="603"/>
      <c r="AH29" s="603"/>
      <c r="AI29" s="603"/>
      <c r="AJ29" s="603"/>
      <c r="AK29" s="603"/>
      <c r="AL29" s="603"/>
      <c r="AM29" s="603"/>
      <c r="AN29" s="603"/>
      <c r="AO29" s="603"/>
      <c r="AP29" s="603"/>
      <c r="AQ29" s="603"/>
      <c r="AR29" s="794"/>
      <c r="AS29" s="794"/>
      <c r="AT29" s="794"/>
      <c r="AU29" s="603"/>
      <c r="AW29" s="602"/>
      <c r="AX29" s="602"/>
      <c r="AY29" s="602"/>
      <c r="AZ29" s="602"/>
      <c r="BA29" s="602"/>
      <c r="BB29" s="602"/>
      <c r="BC29" s="602"/>
      <c r="BD29" s="602"/>
      <c r="BE29" s="602"/>
      <c r="BF29" s="602"/>
      <c r="BG29" s="602"/>
      <c r="BH29" s="602"/>
      <c r="BI29" s="602"/>
      <c r="BJ29" s="602"/>
      <c r="BK29" s="602"/>
      <c r="BL29" s="602"/>
      <c r="BM29" s="602"/>
      <c r="BN29" s="602"/>
      <c r="BO29" s="602"/>
      <c r="BP29" s="602"/>
      <c r="BQ29" s="703"/>
      <c r="BR29" s="703"/>
      <c r="BS29" s="703"/>
      <c r="BT29" s="602"/>
    </row>
    <row r="30" spans="1:72" ht="16.5" customHeight="1" x14ac:dyDescent="0.15">
      <c r="A30" s="1429"/>
      <c r="B30" s="1455"/>
      <c r="C30" s="181" t="s">
        <v>170</v>
      </c>
      <c r="D30" s="182" t="s">
        <v>10</v>
      </c>
      <c r="E30" s="929">
        <v>4.5</v>
      </c>
      <c r="F30" s="929" t="s">
        <v>4</v>
      </c>
      <c r="G30" s="929">
        <v>3.5</v>
      </c>
      <c r="H30" s="929" t="s">
        <v>4</v>
      </c>
      <c r="I30" s="929">
        <v>5.4</v>
      </c>
      <c r="J30" s="929" t="s">
        <v>4</v>
      </c>
      <c r="K30" s="929">
        <v>7.9</v>
      </c>
      <c r="L30" s="929" t="s">
        <v>4</v>
      </c>
      <c r="M30" s="929">
        <v>7.6</v>
      </c>
      <c r="N30" s="929" t="s">
        <v>4</v>
      </c>
      <c r="O30" s="929">
        <v>6.5</v>
      </c>
      <c r="P30" s="931" t="s">
        <v>4</v>
      </c>
      <c r="Q30" s="953">
        <v>4.8</v>
      </c>
      <c r="R30" s="929" t="s">
        <v>4</v>
      </c>
      <c r="S30" s="929">
        <v>4.8</v>
      </c>
      <c r="T30" s="929" t="s">
        <v>4</v>
      </c>
      <c r="U30" s="929">
        <v>4.0999999999999996</v>
      </c>
      <c r="V30" s="929" t="s">
        <v>4</v>
      </c>
      <c r="W30" s="929">
        <v>4</v>
      </c>
      <c r="X30" s="929" t="s">
        <v>4</v>
      </c>
      <c r="Y30" s="932">
        <v>3.3</v>
      </c>
      <c r="Z30" s="932" t="s">
        <v>4</v>
      </c>
      <c r="AA30" s="932">
        <v>4.5999999999999996</v>
      </c>
      <c r="AB30" s="930" t="s">
        <v>4</v>
      </c>
      <c r="AC30" s="928" t="s">
        <v>52</v>
      </c>
      <c r="AD30" s="1470"/>
      <c r="AE30" s="1461"/>
      <c r="AF30" s="603"/>
      <c r="AG30" s="603"/>
      <c r="AH30" s="603"/>
      <c r="AI30" s="603"/>
      <c r="AJ30" s="603"/>
      <c r="AK30" s="603"/>
      <c r="AL30" s="603"/>
      <c r="AM30" s="603"/>
      <c r="AN30" s="603"/>
      <c r="AO30" s="603"/>
      <c r="AP30" s="603"/>
      <c r="AQ30" s="603"/>
      <c r="AR30" s="794"/>
      <c r="AS30" s="794"/>
      <c r="AT30" s="794"/>
      <c r="AU30" s="603"/>
      <c r="AW30" s="602"/>
      <c r="AX30" s="602"/>
      <c r="AY30" s="602"/>
      <c r="AZ30" s="602"/>
      <c r="BA30" s="602"/>
      <c r="BB30" s="602"/>
      <c r="BC30" s="602"/>
      <c r="BD30" s="602"/>
      <c r="BE30" s="602"/>
      <c r="BF30" s="602"/>
      <c r="BG30" s="602"/>
      <c r="BH30" s="602"/>
      <c r="BI30" s="602"/>
      <c r="BJ30" s="602"/>
      <c r="BK30" s="602"/>
      <c r="BL30" s="602"/>
      <c r="BM30" s="602"/>
      <c r="BN30" s="602"/>
      <c r="BO30" s="602"/>
      <c r="BP30" s="602"/>
      <c r="BQ30" s="703"/>
      <c r="BR30" s="703"/>
      <c r="BS30" s="703"/>
      <c r="BT30" s="602"/>
    </row>
    <row r="31" spans="1:72" ht="16.5" customHeight="1" x14ac:dyDescent="0.15">
      <c r="A31" s="1429"/>
      <c r="B31" s="1504"/>
      <c r="C31" s="181" t="s">
        <v>165</v>
      </c>
      <c r="D31" s="236" t="s">
        <v>10</v>
      </c>
      <c r="E31" s="1149">
        <v>5.2</v>
      </c>
      <c r="F31" s="961">
        <v>6.2</v>
      </c>
      <c r="G31" s="961">
        <v>4</v>
      </c>
      <c r="H31" s="961">
        <v>8</v>
      </c>
      <c r="I31" s="961">
        <v>5.8</v>
      </c>
      <c r="J31" s="961">
        <v>6.2</v>
      </c>
      <c r="K31" s="961">
        <v>7.8</v>
      </c>
      <c r="L31" s="961">
        <v>8.3000000000000007</v>
      </c>
      <c r="M31" s="961">
        <v>8.1999999999999993</v>
      </c>
      <c r="N31" s="961">
        <v>6.4</v>
      </c>
      <c r="O31" s="961">
        <v>7</v>
      </c>
      <c r="P31" s="963">
        <v>6.2</v>
      </c>
      <c r="Q31" s="964">
        <v>5.4</v>
      </c>
      <c r="R31" s="961">
        <v>5.7</v>
      </c>
      <c r="S31" s="961">
        <v>5.8</v>
      </c>
      <c r="T31" s="961">
        <v>5</v>
      </c>
      <c r="U31" s="961">
        <v>4.9000000000000004</v>
      </c>
      <c r="V31" s="961">
        <v>5.5</v>
      </c>
      <c r="W31" s="961">
        <v>4.3</v>
      </c>
      <c r="X31" s="961">
        <v>5.0999999999999996</v>
      </c>
      <c r="Y31" s="982">
        <v>4</v>
      </c>
      <c r="Z31" s="982">
        <v>5.0999999999999996</v>
      </c>
      <c r="AA31" s="982">
        <v>5.4</v>
      </c>
      <c r="AB31" s="961">
        <v>5.0999999999999996</v>
      </c>
      <c r="AC31" s="933">
        <v>5.9</v>
      </c>
      <c r="AD31" s="1159">
        <v>8.3000000000000007</v>
      </c>
      <c r="AE31" s="1152">
        <v>4</v>
      </c>
      <c r="AF31" s="603"/>
      <c r="AG31" s="603"/>
      <c r="AH31" s="603"/>
      <c r="AI31" s="603"/>
      <c r="AJ31" s="603"/>
      <c r="AK31" s="603"/>
      <c r="AL31" s="603"/>
      <c r="AM31" s="603"/>
      <c r="AN31" s="603"/>
      <c r="AO31" s="603"/>
      <c r="AP31" s="603"/>
      <c r="AQ31" s="603"/>
      <c r="AR31" s="794"/>
      <c r="AS31" s="794"/>
      <c r="AT31" s="794"/>
      <c r="AU31" s="603"/>
      <c r="AW31" s="602"/>
      <c r="AX31" s="602"/>
      <c r="AY31" s="602"/>
      <c r="AZ31" s="602"/>
      <c r="BA31" s="602"/>
      <c r="BB31" s="602"/>
      <c r="BC31" s="602"/>
      <c r="BD31" s="602"/>
      <c r="BE31" s="602"/>
      <c r="BF31" s="602"/>
      <c r="BG31" s="602"/>
      <c r="BH31" s="602"/>
      <c r="BI31" s="602"/>
      <c r="BJ31" s="602"/>
      <c r="BK31" s="602"/>
      <c r="BL31" s="602"/>
      <c r="BM31" s="602"/>
      <c r="BN31" s="602"/>
      <c r="BO31" s="602"/>
      <c r="BP31" s="602"/>
      <c r="BQ31" s="703"/>
      <c r="BR31" s="703"/>
      <c r="BS31" s="703"/>
      <c r="BT31" s="602"/>
    </row>
    <row r="32" spans="1:72" ht="16.5" customHeight="1" x14ac:dyDescent="0.15">
      <c r="A32" s="1429"/>
      <c r="B32" s="820" t="s">
        <v>77</v>
      </c>
      <c r="C32" s="679" t="s">
        <v>157</v>
      </c>
      <c r="D32" s="397" t="s">
        <v>10</v>
      </c>
      <c r="E32" s="1153">
        <v>0.1</v>
      </c>
      <c r="F32" s="1153" t="s">
        <v>173</v>
      </c>
      <c r="G32" s="1153" t="s">
        <v>173</v>
      </c>
      <c r="H32" s="1153" t="s">
        <v>173</v>
      </c>
      <c r="I32" s="1153" t="s">
        <v>173</v>
      </c>
      <c r="J32" s="1153" t="s">
        <v>173</v>
      </c>
      <c r="K32" s="1153">
        <v>0.1</v>
      </c>
      <c r="L32" s="1153" t="s">
        <v>173</v>
      </c>
      <c r="M32" s="1153" t="s">
        <v>173</v>
      </c>
      <c r="N32" s="1153" t="s">
        <v>173</v>
      </c>
      <c r="O32" s="1153" t="s">
        <v>173</v>
      </c>
      <c r="P32" s="1154" t="s">
        <v>173</v>
      </c>
      <c r="Q32" s="1155" t="s">
        <v>173</v>
      </c>
      <c r="R32" s="1153" t="s">
        <v>173</v>
      </c>
      <c r="S32" s="1153" t="s">
        <v>173</v>
      </c>
      <c r="T32" s="1153" t="s">
        <v>173</v>
      </c>
      <c r="U32" s="1153" t="s">
        <v>173</v>
      </c>
      <c r="V32" s="1153" t="s">
        <v>173</v>
      </c>
      <c r="W32" s="1153" t="s">
        <v>173</v>
      </c>
      <c r="X32" s="1153" t="s">
        <v>173</v>
      </c>
      <c r="Y32" s="1053" t="s">
        <v>173</v>
      </c>
      <c r="Z32" s="1063">
        <v>0.1</v>
      </c>
      <c r="AA32" s="1063" t="s">
        <v>173</v>
      </c>
      <c r="AB32" s="1153">
        <v>0.3</v>
      </c>
      <c r="AC32" s="1155" t="s">
        <v>173</v>
      </c>
      <c r="AD32" s="934">
        <v>0.3</v>
      </c>
      <c r="AE32" s="1160" t="s">
        <v>173</v>
      </c>
    </row>
    <row r="33" spans="1:31" ht="16.5" customHeight="1" x14ac:dyDescent="0.15">
      <c r="A33" s="1429"/>
      <c r="B33" s="202" t="s">
        <v>78</v>
      </c>
      <c r="C33" s="444" t="s">
        <v>157</v>
      </c>
      <c r="D33" s="203" t="s">
        <v>10</v>
      </c>
      <c r="E33" s="973">
        <v>0.8</v>
      </c>
      <c r="F33" s="973">
        <v>0.6</v>
      </c>
      <c r="G33" s="973">
        <v>0.6</v>
      </c>
      <c r="H33" s="973">
        <v>0.6</v>
      </c>
      <c r="I33" s="973">
        <v>0.6</v>
      </c>
      <c r="J33" s="973">
        <v>0.6</v>
      </c>
      <c r="K33" s="973">
        <v>0.5</v>
      </c>
      <c r="L33" s="973">
        <v>0.3</v>
      </c>
      <c r="M33" s="973">
        <v>0.6</v>
      </c>
      <c r="N33" s="973">
        <v>0.2</v>
      </c>
      <c r="O33" s="973">
        <v>0.6</v>
      </c>
      <c r="P33" s="975">
        <v>0.6</v>
      </c>
      <c r="Q33" s="976">
        <v>0.8</v>
      </c>
      <c r="R33" s="973">
        <v>0.4</v>
      </c>
      <c r="S33" s="973" t="s">
        <v>173</v>
      </c>
      <c r="T33" s="973">
        <v>0.1</v>
      </c>
      <c r="U33" s="973">
        <v>0.5</v>
      </c>
      <c r="V33" s="974">
        <v>0.4</v>
      </c>
      <c r="W33" s="974">
        <v>0.4</v>
      </c>
      <c r="X33" s="974">
        <v>0.4</v>
      </c>
      <c r="Y33" s="978">
        <v>0.7</v>
      </c>
      <c r="Z33" s="978">
        <v>0.3</v>
      </c>
      <c r="AA33" s="978">
        <v>0.8</v>
      </c>
      <c r="AB33" s="973">
        <v>0.6</v>
      </c>
      <c r="AC33" s="979">
        <v>0.5</v>
      </c>
      <c r="AD33" s="934">
        <v>0.8</v>
      </c>
      <c r="AE33" s="935" t="s">
        <v>173</v>
      </c>
    </row>
    <row r="34" spans="1:31" ht="16.5" customHeight="1" x14ac:dyDescent="0.15">
      <c r="A34" s="1429"/>
      <c r="B34" s="192" t="s">
        <v>79</v>
      </c>
      <c r="C34" s="181" t="s">
        <v>157</v>
      </c>
      <c r="D34" s="182" t="s">
        <v>10</v>
      </c>
      <c r="E34" s="929" t="s">
        <v>173</v>
      </c>
      <c r="F34" s="929" t="s">
        <v>173</v>
      </c>
      <c r="G34" s="929" t="s">
        <v>173</v>
      </c>
      <c r="H34" s="929" t="s">
        <v>173</v>
      </c>
      <c r="I34" s="929" t="s">
        <v>173</v>
      </c>
      <c r="J34" s="929" t="s">
        <v>173</v>
      </c>
      <c r="K34" s="929" t="s">
        <v>173</v>
      </c>
      <c r="L34" s="929" t="s">
        <v>173</v>
      </c>
      <c r="M34" s="929" t="s">
        <v>173</v>
      </c>
      <c r="N34" s="929" t="s">
        <v>173</v>
      </c>
      <c r="O34" s="929" t="s">
        <v>173</v>
      </c>
      <c r="P34" s="931" t="s">
        <v>173</v>
      </c>
      <c r="Q34" s="928" t="s">
        <v>173</v>
      </c>
      <c r="R34" s="929" t="s">
        <v>173</v>
      </c>
      <c r="S34" s="929" t="s">
        <v>173</v>
      </c>
      <c r="T34" s="929">
        <v>0.1</v>
      </c>
      <c r="U34" s="929" t="s">
        <v>173</v>
      </c>
      <c r="V34" s="929" t="s">
        <v>173</v>
      </c>
      <c r="W34" s="929" t="s">
        <v>173</v>
      </c>
      <c r="X34" s="929" t="s">
        <v>173</v>
      </c>
      <c r="Y34" s="932" t="s">
        <v>173</v>
      </c>
      <c r="Z34" s="932">
        <v>0.1</v>
      </c>
      <c r="AA34" s="932" t="s">
        <v>173</v>
      </c>
      <c r="AB34" s="929" t="s">
        <v>173</v>
      </c>
      <c r="AC34" s="953" t="s">
        <v>173</v>
      </c>
      <c r="AD34" s="934">
        <v>0.1</v>
      </c>
      <c r="AE34" s="935" t="s">
        <v>173</v>
      </c>
    </row>
    <row r="35" spans="1:31" ht="16.5" customHeight="1" x14ac:dyDescent="0.15">
      <c r="A35" s="1429"/>
      <c r="B35" s="453" t="s">
        <v>80</v>
      </c>
      <c r="C35" s="390" t="s">
        <v>157</v>
      </c>
      <c r="D35" s="394" t="s">
        <v>10</v>
      </c>
      <c r="E35" s="1161">
        <v>5</v>
      </c>
      <c r="F35" s="1161">
        <v>5.6</v>
      </c>
      <c r="G35" s="1161">
        <v>4</v>
      </c>
      <c r="H35" s="1161">
        <v>7.4</v>
      </c>
      <c r="I35" s="1161">
        <v>5.6</v>
      </c>
      <c r="J35" s="1161">
        <v>5.6</v>
      </c>
      <c r="K35" s="1161">
        <v>7.4</v>
      </c>
      <c r="L35" s="1161">
        <v>8</v>
      </c>
      <c r="M35" s="1161">
        <v>8.3000000000000007</v>
      </c>
      <c r="N35" s="1161">
        <v>6.2</v>
      </c>
      <c r="O35" s="1161">
        <v>6.7</v>
      </c>
      <c r="P35" s="1162">
        <v>5.6</v>
      </c>
      <c r="Q35" s="933">
        <v>5.2</v>
      </c>
      <c r="R35" s="1161">
        <v>5.3</v>
      </c>
      <c r="S35" s="1161">
        <v>6.8</v>
      </c>
      <c r="T35" s="1161">
        <v>4.8</v>
      </c>
      <c r="U35" s="1161">
        <v>5.0999999999999996</v>
      </c>
      <c r="V35" s="1161">
        <v>5.0999999999999996</v>
      </c>
      <c r="W35" s="1161">
        <v>4.7</v>
      </c>
      <c r="X35" s="1161">
        <v>4.7</v>
      </c>
      <c r="Y35" s="1067">
        <v>4.2</v>
      </c>
      <c r="Z35" s="1067">
        <v>4.5999999999999996</v>
      </c>
      <c r="AA35" s="1067">
        <v>5.2</v>
      </c>
      <c r="AB35" s="1161">
        <v>4.2</v>
      </c>
      <c r="AC35" s="1151">
        <v>5.6</v>
      </c>
      <c r="AD35" s="1159">
        <v>8.3000000000000007</v>
      </c>
      <c r="AE35" s="1152">
        <v>4</v>
      </c>
    </row>
    <row r="36" spans="1:31" ht="16.5" customHeight="1" x14ac:dyDescent="0.15">
      <c r="A36" s="1429"/>
      <c r="B36" s="1452" t="s">
        <v>81</v>
      </c>
      <c r="C36" s="444" t="s">
        <v>169</v>
      </c>
      <c r="D36" s="397" t="s">
        <v>10</v>
      </c>
      <c r="E36" s="1163">
        <v>0.54</v>
      </c>
      <c r="F36" s="1164" t="s">
        <v>4</v>
      </c>
      <c r="G36" s="1164">
        <v>0.61</v>
      </c>
      <c r="H36" s="1164" t="s">
        <v>4</v>
      </c>
      <c r="I36" s="1164">
        <v>0.57999999999999996</v>
      </c>
      <c r="J36" s="1164" t="s">
        <v>4</v>
      </c>
      <c r="K36" s="1164">
        <v>0.96</v>
      </c>
      <c r="L36" s="1164" t="s">
        <v>4</v>
      </c>
      <c r="M36" s="1164">
        <v>1.4</v>
      </c>
      <c r="N36" s="1164" t="s">
        <v>4</v>
      </c>
      <c r="O36" s="1164">
        <v>0.46</v>
      </c>
      <c r="P36" s="1165" t="s">
        <v>4</v>
      </c>
      <c r="Q36" s="1163">
        <v>0.56999999999999995</v>
      </c>
      <c r="R36" s="1164" t="s">
        <v>4</v>
      </c>
      <c r="S36" s="1164">
        <v>0.7</v>
      </c>
      <c r="T36" s="1164" t="s">
        <v>4</v>
      </c>
      <c r="U36" s="1164">
        <v>0.45</v>
      </c>
      <c r="V36" s="1164" t="s">
        <v>4</v>
      </c>
      <c r="W36" s="1164">
        <v>0.12</v>
      </c>
      <c r="X36" s="1164" t="s">
        <v>4</v>
      </c>
      <c r="Y36" s="1071">
        <v>0.16</v>
      </c>
      <c r="Z36" s="1071" t="s">
        <v>4</v>
      </c>
      <c r="AA36" s="1071">
        <v>0.17</v>
      </c>
      <c r="AB36" s="1164" t="s">
        <v>4</v>
      </c>
      <c r="AC36" s="1166" t="s">
        <v>52</v>
      </c>
      <c r="AD36" s="1483">
        <v>1.4</v>
      </c>
      <c r="AE36" s="1492">
        <v>0.12</v>
      </c>
    </row>
    <row r="37" spans="1:31" ht="16.5" customHeight="1" x14ac:dyDescent="0.15">
      <c r="A37" s="1502"/>
      <c r="B37" s="1455"/>
      <c r="C37" s="181" t="s">
        <v>161</v>
      </c>
      <c r="D37" s="182" t="s">
        <v>10</v>
      </c>
      <c r="E37" s="1167">
        <v>1.4</v>
      </c>
      <c r="F37" s="1168">
        <v>0.91</v>
      </c>
      <c r="G37" s="1168">
        <v>0.69</v>
      </c>
      <c r="H37" s="1168">
        <v>0.86</v>
      </c>
      <c r="I37" s="1168">
        <v>0.61</v>
      </c>
      <c r="J37" s="1168">
        <v>0.52</v>
      </c>
      <c r="K37" s="1168">
        <v>1</v>
      </c>
      <c r="L37" s="1168">
        <v>0.94</v>
      </c>
      <c r="M37" s="1168">
        <v>1.4</v>
      </c>
      <c r="N37" s="1168">
        <v>0.56999999999999995</v>
      </c>
      <c r="O37" s="1168">
        <v>0.48</v>
      </c>
      <c r="P37" s="1169">
        <v>0.38</v>
      </c>
      <c r="Q37" s="1167">
        <v>0.57999999999999996</v>
      </c>
      <c r="R37" s="1168">
        <v>0.73</v>
      </c>
      <c r="S37" s="1168">
        <v>0.74</v>
      </c>
      <c r="T37" s="1168">
        <v>0.59</v>
      </c>
      <c r="U37" s="1168">
        <v>0.45</v>
      </c>
      <c r="V37" s="1168">
        <v>0.32</v>
      </c>
      <c r="W37" s="1168">
        <v>0.15</v>
      </c>
      <c r="X37" s="1168">
        <v>0.13</v>
      </c>
      <c r="Y37" s="1076">
        <v>0.16</v>
      </c>
      <c r="Z37" s="1076">
        <v>0.15</v>
      </c>
      <c r="AA37" s="1076">
        <v>0.18</v>
      </c>
      <c r="AB37" s="1168">
        <v>0.17</v>
      </c>
      <c r="AC37" s="1167">
        <v>0.59</v>
      </c>
      <c r="AD37" s="1484"/>
      <c r="AE37" s="1493"/>
    </row>
    <row r="38" spans="1:31" ht="16.5" customHeight="1" x14ac:dyDescent="0.15">
      <c r="A38" s="1502"/>
      <c r="B38" s="1455"/>
      <c r="C38" s="181" t="s">
        <v>170</v>
      </c>
      <c r="D38" s="182" t="s">
        <v>10</v>
      </c>
      <c r="E38" s="1167">
        <v>0.45</v>
      </c>
      <c r="F38" s="1168" t="s">
        <v>4</v>
      </c>
      <c r="G38" s="1168">
        <v>0.53</v>
      </c>
      <c r="H38" s="1168" t="s">
        <v>4</v>
      </c>
      <c r="I38" s="1168">
        <v>0.53</v>
      </c>
      <c r="J38" s="1168" t="s">
        <v>4</v>
      </c>
      <c r="K38" s="1168">
        <v>1.1000000000000001</v>
      </c>
      <c r="L38" s="1168" t="s">
        <v>4</v>
      </c>
      <c r="M38" s="1168">
        <v>1.3</v>
      </c>
      <c r="N38" s="1168" t="s">
        <v>4</v>
      </c>
      <c r="O38" s="1168">
        <v>0.46</v>
      </c>
      <c r="P38" s="1169" t="s">
        <v>4</v>
      </c>
      <c r="Q38" s="1167">
        <v>0.53</v>
      </c>
      <c r="R38" s="1168" t="s">
        <v>4</v>
      </c>
      <c r="S38" s="1168">
        <v>0.61</v>
      </c>
      <c r="T38" s="1168" t="s">
        <v>4</v>
      </c>
      <c r="U38" s="1168">
        <v>0.39</v>
      </c>
      <c r="V38" s="1168" t="s">
        <v>4</v>
      </c>
      <c r="W38" s="1168">
        <v>0.13</v>
      </c>
      <c r="X38" s="1168" t="s">
        <v>4</v>
      </c>
      <c r="Y38" s="1076">
        <v>0.14000000000000001</v>
      </c>
      <c r="Z38" s="1076" t="s">
        <v>4</v>
      </c>
      <c r="AA38" s="1076">
        <v>0.17</v>
      </c>
      <c r="AB38" s="1168" t="s">
        <v>4</v>
      </c>
      <c r="AC38" s="1170" t="s">
        <v>52</v>
      </c>
      <c r="AD38" s="1485"/>
      <c r="AE38" s="1494"/>
    </row>
    <row r="39" spans="1:31" ht="16.5" customHeight="1" thickBot="1" x14ac:dyDescent="0.2">
      <c r="A39" s="1503"/>
      <c r="B39" s="1505"/>
      <c r="C39" s="215" t="s">
        <v>165</v>
      </c>
      <c r="D39" s="216" t="s">
        <v>10</v>
      </c>
      <c r="E39" s="1171">
        <v>0.8</v>
      </c>
      <c r="F39" s="1172">
        <v>0.91</v>
      </c>
      <c r="G39" s="1172">
        <v>0.61</v>
      </c>
      <c r="H39" s="1172">
        <v>0.86</v>
      </c>
      <c r="I39" s="1172">
        <v>0.56999999999999995</v>
      </c>
      <c r="J39" s="1172">
        <v>0.52</v>
      </c>
      <c r="K39" s="1172">
        <v>1</v>
      </c>
      <c r="L39" s="1172">
        <v>0.94</v>
      </c>
      <c r="M39" s="1172">
        <v>1.4</v>
      </c>
      <c r="N39" s="1172">
        <v>0.56999999999999995</v>
      </c>
      <c r="O39" s="1172">
        <v>0.47</v>
      </c>
      <c r="P39" s="1173">
        <v>0.38</v>
      </c>
      <c r="Q39" s="1171">
        <v>0.56000000000000005</v>
      </c>
      <c r="R39" s="1172">
        <v>0.73</v>
      </c>
      <c r="S39" s="1172">
        <v>0.68</v>
      </c>
      <c r="T39" s="1172">
        <v>0.59</v>
      </c>
      <c r="U39" s="1172">
        <v>0.43</v>
      </c>
      <c r="V39" s="1172">
        <v>0.32</v>
      </c>
      <c r="W39" s="1172">
        <v>0.13</v>
      </c>
      <c r="X39" s="1172">
        <v>0.13</v>
      </c>
      <c r="Y39" s="1080">
        <v>0.15</v>
      </c>
      <c r="Z39" s="1080">
        <v>0.15</v>
      </c>
      <c r="AA39" s="1080">
        <v>0.17</v>
      </c>
      <c r="AB39" s="1172">
        <v>0.17</v>
      </c>
      <c r="AC39" s="1171">
        <v>0.55000000000000004</v>
      </c>
      <c r="AD39" s="1174">
        <v>1.4</v>
      </c>
      <c r="AE39" s="1175">
        <v>0.13</v>
      </c>
    </row>
    <row r="40" spans="1:31" ht="16.5" customHeight="1" x14ac:dyDescent="0.15">
      <c r="O40" s="540"/>
      <c r="Q40" s="540"/>
    </row>
    <row r="41" spans="1:31" ht="16.5" customHeight="1" x14ac:dyDescent="0.15"/>
    <row r="42" spans="1:31" ht="16.5" customHeight="1" x14ac:dyDescent="0.15"/>
    <row r="43" spans="1:31" ht="16.5" customHeight="1" x14ac:dyDescent="0.15"/>
    <row r="44" spans="1:31" ht="16.5" customHeight="1" x14ac:dyDescent="0.15">
      <c r="Y44" s="161"/>
      <c r="Z44" s="161"/>
      <c r="AA44" s="161"/>
    </row>
    <row r="45" spans="1:31" ht="16.5" customHeight="1" x14ac:dyDescent="0.15">
      <c r="Y45" s="161"/>
      <c r="Z45" s="161"/>
      <c r="AA45" s="161"/>
    </row>
    <row r="46" spans="1:31" ht="16.5" customHeight="1" x14ac:dyDescent="0.15">
      <c r="Y46" s="161"/>
      <c r="Z46" s="161"/>
      <c r="AA46" s="161"/>
    </row>
    <row r="47" spans="1:31" ht="16.5" customHeight="1" x14ac:dyDescent="0.15">
      <c r="Y47" s="161"/>
      <c r="Z47" s="161"/>
      <c r="AA47" s="161"/>
    </row>
    <row r="48" spans="1:31" ht="16.5" customHeight="1" x14ac:dyDescent="0.15">
      <c r="Y48" s="161"/>
      <c r="Z48" s="161"/>
      <c r="AA48" s="161"/>
    </row>
    <row r="49" spans="25:27" ht="16.5" customHeight="1" x14ac:dyDescent="0.15">
      <c r="Y49" s="161"/>
      <c r="Z49" s="161"/>
      <c r="AA49" s="161"/>
    </row>
    <row r="50" spans="25:27" ht="16.5" customHeight="1" x14ac:dyDescent="0.15">
      <c r="Y50" s="161"/>
      <c r="Z50" s="161"/>
      <c r="AA50" s="161"/>
    </row>
    <row r="51" spans="25:27" ht="16.5" customHeight="1" x14ac:dyDescent="0.15">
      <c r="Y51" s="161"/>
      <c r="Z51" s="161"/>
      <c r="AA51" s="161"/>
    </row>
    <row r="52" spans="25:27" ht="16.5" customHeight="1" x14ac:dyDescent="0.15">
      <c r="Y52" s="161"/>
      <c r="Z52" s="161"/>
      <c r="AA52" s="161"/>
    </row>
    <row r="53" spans="25:27" ht="16.5" customHeight="1" x14ac:dyDescent="0.15">
      <c r="Y53" s="161"/>
      <c r="Z53" s="161"/>
      <c r="AA53" s="161"/>
    </row>
    <row r="54" spans="25:27" ht="16.5" customHeight="1" x14ac:dyDescent="0.15">
      <c r="Y54" s="161"/>
      <c r="Z54" s="161"/>
      <c r="AA54" s="161"/>
    </row>
    <row r="55" spans="25:27" ht="16.5" customHeight="1" x14ac:dyDescent="0.15">
      <c r="Y55" s="161"/>
      <c r="Z55" s="161"/>
      <c r="AA55" s="161"/>
    </row>
    <row r="56" spans="25:27" ht="16.5" customHeight="1" x14ac:dyDescent="0.15">
      <c r="Y56" s="161"/>
      <c r="Z56" s="161"/>
      <c r="AA56" s="161"/>
    </row>
    <row r="57" spans="25:27" ht="16.5" customHeight="1" x14ac:dyDescent="0.15">
      <c r="Y57" s="161"/>
      <c r="Z57" s="161"/>
      <c r="AA57" s="161"/>
    </row>
    <row r="58" spans="25:27" ht="16.5" customHeight="1" x14ac:dyDescent="0.15">
      <c r="Y58" s="161"/>
      <c r="Z58" s="161"/>
      <c r="AA58" s="161"/>
    </row>
    <row r="59" spans="25:27" ht="16.5" customHeight="1" x14ac:dyDescent="0.15">
      <c r="Y59" s="161"/>
      <c r="Z59" s="161"/>
      <c r="AA59" s="161"/>
    </row>
    <row r="60" spans="25:27" ht="16.5" customHeight="1" x14ac:dyDescent="0.15">
      <c r="Y60" s="161"/>
      <c r="Z60" s="161"/>
      <c r="AA60" s="161"/>
    </row>
    <row r="61" spans="25:27" ht="16.5" customHeight="1" x14ac:dyDescent="0.15">
      <c r="Y61" s="161"/>
      <c r="Z61" s="161"/>
      <c r="AA61" s="161"/>
    </row>
    <row r="62" spans="25:27" ht="16.5" customHeight="1" x14ac:dyDescent="0.15">
      <c r="Y62" s="161"/>
      <c r="Z62" s="161"/>
      <c r="AA62" s="161"/>
    </row>
    <row r="63" spans="25:27" ht="16.5" customHeight="1" x14ac:dyDescent="0.15">
      <c r="Y63" s="161"/>
      <c r="Z63" s="161"/>
      <c r="AA63" s="161"/>
    </row>
  </sheetData>
  <mergeCells count="22">
    <mergeCell ref="AE36:AE38"/>
    <mergeCell ref="AE20:AE22"/>
    <mergeCell ref="B24:B27"/>
    <mergeCell ref="AD24:AD26"/>
    <mergeCell ref="AE24:AE26"/>
    <mergeCell ref="B28:B31"/>
    <mergeCell ref="AD28:AD30"/>
    <mergeCell ref="AE28:AE30"/>
    <mergeCell ref="AE8:AE10"/>
    <mergeCell ref="B12:B15"/>
    <mergeCell ref="AD12:AD14"/>
    <mergeCell ref="AE12:AE14"/>
    <mergeCell ref="B16:B19"/>
    <mergeCell ref="AD16:AD18"/>
    <mergeCell ref="AE16:AE18"/>
    <mergeCell ref="A5:A39"/>
    <mergeCell ref="B8:B11"/>
    <mergeCell ref="AD8:AD10"/>
    <mergeCell ref="B20:B23"/>
    <mergeCell ref="AD20:AD22"/>
    <mergeCell ref="B36:B39"/>
    <mergeCell ref="AD36:AD38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EQ63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3" width="7.5" style="161" bestFit="1" customWidth="1"/>
    <col min="4" max="24" width="6.625" style="161" customWidth="1"/>
    <col min="25" max="27" width="6.625" style="162" customWidth="1"/>
    <col min="28" max="31" width="6.625" style="161" customWidth="1"/>
    <col min="32" max="16384" width="9" style="161"/>
  </cols>
  <sheetData>
    <row r="1" spans="1:31" s="38" customFormat="1" ht="18" customHeight="1" x14ac:dyDescent="0.15">
      <c r="A1" s="813" t="s">
        <v>212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56"/>
      <c r="Z1" s="56"/>
      <c r="AA1" s="56"/>
      <c r="AB1" s="40"/>
      <c r="AC1" s="40"/>
      <c r="AD1" s="40"/>
      <c r="AE1" s="61" t="s">
        <v>57</v>
      </c>
    </row>
    <row r="2" spans="1:31" s="38" customFormat="1" ht="18" customHeight="1" thickBot="1" x14ac:dyDescent="0.2">
      <c r="A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56"/>
      <c r="Z2" s="56"/>
      <c r="AA2" s="56"/>
      <c r="AB2" s="40"/>
      <c r="AC2" s="40"/>
      <c r="AD2" s="40"/>
      <c r="AE2" s="61" t="s">
        <v>181</v>
      </c>
    </row>
    <row r="3" spans="1:31" s="172" customFormat="1" ht="13.5" customHeight="1" thickBot="1" x14ac:dyDescent="0.2">
      <c r="A3" s="164" t="s">
        <v>59</v>
      </c>
      <c r="B3" s="165"/>
      <c r="C3" s="764"/>
      <c r="D3" s="166"/>
      <c r="E3" s="167">
        <v>44292</v>
      </c>
      <c r="F3" s="167">
        <v>44306</v>
      </c>
      <c r="G3" s="167">
        <v>44327</v>
      </c>
      <c r="H3" s="167">
        <v>44342</v>
      </c>
      <c r="I3" s="167">
        <v>44355</v>
      </c>
      <c r="J3" s="167">
        <v>44369</v>
      </c>
      <c r="K3" s="167">
        <v>44383</v>
      </c>
      <c r="L3" s="167">
        <v>44405</v>
      </c>
      <c r="M3" s="167">
        <v>44419</v>
      </c>
      <c r="N3" s="167">
        <v>44432</v>
      </c>
      <c r="O3" s="167">
        <v>44446</v>
      </c>
      <c r="P3" s="168">
        <v>44468</v>
      </c>
      <c r="Q3" s="169">
        <v>44481</v>
      </c>
      <c r="R3" s="167">
        <v>44495</v>
      </c>
      <c r="S3" s="167">
        <v>44509</v>
      </c>
      <c r="T3" s="167">
        <v>44524</v>
      </c>
      <c r="U3" s="167">
        <v>44537</v>
      </c>
      <c r="V3" s="167">
        <v>44551</v>
      </c>
      <c r="W3" s="167">
        <v>44566</v>
      </c>
      <c r="X3" s="167">
        <v>44579</v>
      </c>
      <c r="Y3" s="170">
        <v>44593</v>
      </c>
      <c r="Z3" s="170">
        <v>44607</v>
      </c>
      <c r="AA3" s="170">
        <v>44621</v>
      </c>
      <c r="AB3" s="167">
        <v>44636</v>
      </c>
      <c r="AC3" s="169" t="s">
        <v>60</v>
      </c>
      <c r="AD3" s="171" t="s">
        <v>61</v>
      </c>
      <c r="AE3" s="168" t="s">
        <v>62</v>
      </c>
    </row>
    <row r="4" spans="1:31" s="103" customFormat="1" ht="13.5" customHeight="1" thickBot="1" x14ac:dyDescent="0.2">
      <c r="A4" s="530" t="s">
        <v>123</v>
      </c>
      <c r="B4" s="334"/>
      <c r="C4" s="334"/>
      <c r="D4" s="335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7"/>
      <c r="Q4" s="338"/>
      <c r="R4" s="336"/>
      <c r="S4" s="336"/>
      <c r="T4" s="336"/>
      <c r="U4" s="336"/>
      <c r="V4" s="336"/>
      <c r="W4" s="336"/>
      <c r="X4" s="336"/>
      <c r="Y4" s="339"/>
      <c r="Z4" s="339"/>
      <c r="AA4" s="339"/>
      <c r="AB4" s="337"/>
      <c r="AC4" s="338"/>
      <c r="AD4" s="336"/>
      <c r="AE4" s="337"/>
    </row>
    <row r="5" spans="1:31" s="103" customFormat="1" ht="13.5" customHeight="1" x14ac:dyDescent="0.15">
      <c r="A5" s="1446" t="s">
        <v>96</v>
      </c>
      <c r="B5" s="222" t="s">
        <v>71</v>
      </c>
      <c r="C5" s="179"/>
      <c r="D5" s="180" t="s">
        <v>69</v>
      </c>
      <c r="E5" s="288">
        <v>20.5</v>
      </c>
      <c r="F5" s="289">
        <v>21</v>
      </c>
      <c r="G5" s="289">
        <v>22.5</v>
      </c>
      <c r="H5" s="289">
        <v>23.5</v>
      </c>
      <c r="I5" s="289">
        <v>24.5</v>
      </c>
      <c r="J5" s="289">
        <v>25.5</v>
      </c>
      <c r="K5" s="289">
        <v>26.5</v>
      </c>
      <c r="L5" s="289">
        <v>28.5</v>
      </c>
      <c r="M5" s="289">
        <v>29</v>
      </c>
      <c r="N5" s="289">
        <v>27.5</v>
      </c>
      <c r="O5" s="289">
        <v>27.5</v>
      </c>
      <c r="P5" s="290">
        <v>27.5</v>
      </c>
      <c r="Q5" s="288">
        <v>27.5</v>
      </c>
      <c r="R5" s="289">
        <v>24.5</v>
      </c>
      <c r="S5" s="289">
        <v>24</v>
      </c>
      <c r="T5" s="289">
        <v>22</v>
      </c>
      <c r="U5" s="289">
        <v>20.5</v>
      </c>
      <c r="V5" s="289">
        <v>19.5</v>
      </c>
      <c r="W5" s="289">
        <v>18</v>
      </c>
      <c r="X5" s="289">
        <v>17.5</v>
      </c>
      <c r="Y5" s="291">
        <v>17</v>
      </c>
      <c r="Z5" s="291">
        <v>17</v>
      </c>
      <c r="AA5" s="291">
        <v>17</v>
      </c>
      <c r="AB5" s="290">
        <v>19</v>
      </c>
      <c r="AC5" s="288">
        <v>23</v>
      </c>
      <c r="AD5" s="305">
        <v>29</v>
      </c>
      <c r="AE5" s="145">
        <v>17</v>
      </c>
    </row>
    <row r="6" spans="1:31" s="103" customFormat="1" ht="13.5" customHeight="1" x14ac:dyDescent="0.15">
      <c r="A6" s="1498"/>
      <c r="B6" s="192" t="s">
        <v>72</v>
      </c>
      <c r="C6" s="181"/>
      <c r="D6" s="182" t="s">
        <v>73</v>
      </c>
      <c r="E6" s="1132">
        <v>3.5</v>
      </c>
      <c r="F6" s="1132">
        <v>3.5</v>
      </c>
      <c r="G6" s="1132">
        <v>3.5</v>
      </c>
      <c r="H6" s="1132">
        <v>3.5</v>
      </c>
      <c r="I6" s="1132">
        <v>3.5</v>
      </c>
      <c r="J6" s="1132">
        <v>3.5</v>
      </c>
      <c r="K6" s="1132">
        <v>3.5</v>
      </c>
      <c r="L6" s="1133">
        <v>3</v>
      </c>
      <c r="M6" s="1132">
        <v>4</v>
      </c>
      <c r="N6" s="1132">
        <v>3</v>
      </c>
      <c r="O6" s="1132">
        <v>3</v>
      </c>
      <c r="P6" s="1134">
        <v>3.5</v>
      </c>
      <c r="Q6" s="1135">
        <v>3</v>
      </c>
      <c r="R6" s="1133">
        <v>4</v>
      </c>
      <c r="S6" s="1132">
        <v>3</v>
      </c>
      <c r="T6" s="1132">
        <v>3</v>
      </c>
      <c r="U6" s="1132">
        <v>3</v>
      </c>
      <c r="V6" s="1132">
        <v>3</v>
      </c>
      <c r="W6" s="1132">
        <v>3</v>
      </c>
      <c r="X6" s="1132">
        <v>3</v>
      </c>
      <c r="Y6" s="1136">
        <v>2.5</v>
      </c>
      <c r="Z6" s="1136">
        <v>3</v>
      </c>
      <c r="AA6" s="1136">
        <v>2.5</v>
      </c>
      <c r="AB6" s="1132">
        <v>3</v>
      </c>
      <c r="AC6" s="1115">
        <v>3</v>
      </c>
      <c r="AD6" s="1120">
        <v>4</v>
      </c>
      <c r="AE6" s="1137">
        <v>2.5</v>
      </c>
    </row>
    <row r="7" spans="1:31" s="103" customFormat="1" ht="13.5" customHeight="1" x14ac:dyDescent="0.15">
      <c r="A7" s="1498"/>
      <c r="B7" s="192" t="s">
        <v>0</v>
      </c>
      <c r="C7" s="181"/>
      <c r="D7" s="182" t="s">
        <v>4</v>
      </c>
      <c r="E7" s="183">
        <v>7.3</v>
      </c>
      <c r="F7" s="183">
        <v>7.2</v>
      </c>
      <c r="G7" s="183">
        <v>7.1</v>
      </c>
      <c r="H7" s="183">
        <v>7.2</v>
      </c>
      <c r="I7" s="183">
        <v>7.3</v>
      </c>
      <c r="J7" s="183">
        <v>7.2</v>
      </c>
      <c r="K7" s="183">
        <v>7.3</v>
      </c>
      <c r="L7" s="183">
        <v>7.3</v>
      </c>
      <c r="M7" s="183">
        <v>7.3</v>
      </c>
      <c r="N7" s="183">
        <v>7.2</v>
      </c>
      <c r="O7" s="183">
        <v>7.3</v>
      </c>
      <c r="P7" s="227">
        <v>7.3</v>
      </c>
      <c r="Q7" s="185">
        <v>7.3</v>
      </c>
      <c r="R7" s="183">
        <v>7.3</v>
      </c>
      <c r="S7" s="183">
        <v>7.4</v>
      </c>
      <c r="T7" s="183">
        <v>7.4</v>
      </c>
      <c r="U7" s="183">
        <v>7.4</v>
      </c>
      <c r="V7" s="183">
        <v>7.3</v>
      </c>
      <c r="W7" s="183">
        <v>7.3</v>
      </c>
      <c r="X7" s="183">
        <v>7.4</v>
      </c>
      <c r="Y7" s="186">
        <v>7.4</v>
      </c>
      <c r="Z7" s="186">
        <v>7.4</v>
      </c>
      <c r="AA7" s="186">
        <v>7.4</v>
      </c>
      <c r="AB7" s="183">
        <v>7.3</v>
      </c>
      <c r="AC7" s="927" t="s">
        <v>136</v>
      </c>
      <c r="AD7" s="187">
        <v>7.4</v>
      </c>
      <c r="AE7" s="184">
        <v>7.1</v>
      </c>
    </row>
    <row r="8" spans="1:31" s="103" customFormat="1" ht="13.5" customHeight="1" x14ac:dyDescent="0.15">
      <c r="A8" s="1498"/>
      <c r="B8" s="192" t="s">
        <v>1</v>
      </c>
      <c r="C8" s="181"/>
      <c r="D8" s="182" t="s">
        <v>12</v>
      </c>
      <c r="E8" s="189">
        <v>170</v>
      </c>
      <c r="F8" s="189">
        <v>140</v>
      </c>
      <c r="G8" s="189">
        <v>160</v>
      </c>
      <c r="H8" s="189">
        <v>180</v>
      </c>
      <c r="I8" s="189">
        <v>150</v>
      </c>
      <c r="J8" s="189">
        <v>170</v>
      </c>
      <c r="K8" s="189">
        <v>170</v>
      </c>
      <c r="L8" s="189">
        <v>270</v>
      </c>
      <c r="M8" s="189">
        <v>180</v>
      </c>
      <c r="N8" s="189">
        <v>190</v>
      </c>
      <c r="O8" s="189">
        <v>170</v>
      </c>
      <c r="P8" s="191">
        <v>130</v>
      </c>
      <c r="Q8" s="114">
        <v>220</v>
      </c>
      <c r="R8" s="189">
        <v>110</v>
      </c>
      <c r="S8" s="189">
        <v>140</v>
      </c>
      <c r="T8" s="189">
        <v>170</v>
      </c>
      <c r="U8" s="189">
        <v>180</v>
      </c>
      <c r="V8" s="189">
        <v>220</v>
      </c>
      <c r="W8" s="189">
        <v>170</v>
      </c>
      <c r="X8" s="189">
        <v>170</v>
      </c>
      <c r="Y8" s="190">
        <v>210</v>
      </c>
      <c r="Z8" s="190">
        <v>160</v>
      </c>
      <c r="AA8" s="190">
        <v>200</v>
      </c>
      <c r="AB8" s="189">
        <v>180</v>
      </c>
      <c r="AC8" s="114">
        <v>180</v>
      </c>
      <c r="AD8" s="110">
        <v>270</v>
      </c>
      <c r="AE8" s="135">
        <v>110</v>
      </c>
    </row>
    <row r="9" spans="1:31" s="103" customFormat="1" ht="13.5" customHeight="1" x14ac:dyDescent="0.15">
      <c r="A9" s="1498"/>
      <c r="B9" s="192" t="s">
        <v>2</v>
      </c>
      <c r="C9" s="181"/>
      <c r="D9" s="182" t="s">
        <v>10</v>
      </c>
      <c r="E9" s="189">
        <v>170</v>
      </c>
      <c r="F9" s="189">
        <v>170</v>
      </c>
      <c r="G9" s="189">
        <v>170</v>
      </c>
      <c r="H9" s="189">
        <v>180</v>
      </c>
      <c r="I9" s="189">
        <v>180</v>
      </c>
      <c r="J9" s="189">
        <v>210</v>
      </c>
      <c r="K9" s="189">
        <v>180</v>
      </c>
      <c r="L9" s="189">
        <v>210</v>
      </c>
      <c r="M9" s="189">
        <v>130</v>
      </c>
      <c r="N9" s="189">
        <v>170</v>
      </c>
      <c r="O9" s="189">
        <v>170</v>
      </c>
      <c r="P9" s="191">
        <v>150</v>
      </c>
      <c r="Q9" s="114">
        <v>200</v>
      </c>
      <c r="R9" s="189">
        <v>140</v>
      </c>
      <c r="S9" s="189">
        <v>190</v>
      </c>
      <c r="T9" s="189">
        <v>160</v>
      </c>
      <c r="U9" s="189">
        <v>180</v>
      </c>
      <c r="V9" s="189">
        <v>170</v>
      </c>
      <c r="W9" s="189">
        <v>180</v>
      </c>
      <c r="X9" s="189">
        <v>170</v>
      </c>
      <c r="Y9" s="190">
        <v>220</v>
      </c>
      <c r="Z9" s="190">
        <v>210</v>
      </c>
      <c r="AA9" s="190">
        <v>210</v>
      </c>
      <c r="AB9" s="189">
        <v>180</v>
      </c>
      <c r="AC9" s="114">
        <v>180</v>
      </c>
      <c r="AD9" s="110">
        <v>220</v>
      </c>
      <c r="AE9" s="135">
        <v>130</v>
      </c>
    </row>
    <row r="10" spans="1:31" s="103" customFormat="1" ht="13.5" customHeight="1" x14ac:dyDescent="0.15">
      <c r="A10" s="1498"/>
      <c r="B10" s="192" t="s">
        <v>3</v>
      </c>
      <c r="C10" s="181"/>
      <c r="D10" s="182" t="s">
        <v>10</v>
      </c>
      <c r="E10" s="189">
        <v>110</v>
      </c>
      <c r="F10" s="189">
        <v>110</v>
      </c>
      <c r="G10" s="189">
        <v>100</v>
      </c>
      <c r="H10" s="189">
        <v>110</v>
      </c>
      <c r="I10" s="189">
        <v>97</v>
      </c>
      <c r="J10" s="189">
        <v>120</v>
      </c>
      <c r="K10" s="189">
        <v>100</v>
      </c>
      <c r="L10" s="189">
        <v>120</v>
      </c>
      <c r="M10" s="189">
        <v>85</v>
      </c>
      <c r="N10" s="189">
        <v>100</v>
      </c>
      <c r="O10" s="189">
        <v>99</v>
      </c>
      <c r="P10" s="191">
        <v>95</v>
      </c>
      <c r="Q10" s="114">
        <v>120</v>
      </c>
      <c r="R10" s="189">
        <v>85</v>
      </c>
      <c r="S10" s="189">
        <v>110</v>
      </c>
      <c r="T10" s="189">
        <v>110</v>
      </c>
      <c r="U10" s="189">
        <v>110</v>
      </c>
      <c r="V10" s="189">
        <v>100</v>
      </c>
      <c r="W10" s="189">
        <v>110</v>
      </c>
      <c r="X10" s="189">
        <v>100</v>
      </c>
      <c r="Y10" s="190">
        <v>120</v>
      </c>
      <c r="Z10" s="190">
        <v>120</v>
      </c>
      <c r="AA10" s="190">
        <v>120</v>
      </c>
      <c r="AB10" s="189">
        <v>110</v>
      </c>
      <c r="AC10" s="114">
        <v>110</v>
      </c>
      <c r="AD10" s="110">
        <v>120</v>
      </c>
      <c r="AE10" s="135">
        <v>85</v>
      </c>
    </row>
    <row r="11" spans="1:31" s="297" customFormat="1" ht="13.5" customHeight="1" x14ac:dyDescent="0.15">
      <c r="A11" s="1498"/>
      <c r="B11" s="296" t="s">
        <v>74</v>
      </c>
      <c r="C11" s="765"/>
      <c r="D11" s="340" t="s">
        <v>75</v>
      </c>
      <c r="E11" s="117" t="s">
        <v>4</v>
      </c>
      <c r="F11" s="118" t="s">
        <v>4</v>
      </c>
      <c r="G11" s="118" t="s">
        <v>4</v>
      </c>
      <c r="H11" s="118" t="s">
        <v>4</v>
      </c>
      <c r="I11" s="118" t="s">
        <v>4</v>
      </c>
      <c r="J11" s="118" t="s">
        <v>4</v>
      </c>
      <c r="K11" s="118" t="s">
        <v>4</v>
      </c>
      <c r="L11" s="118" t="s">
        <v>4</v>
      </c>
      <c r="M11" s="118">
        <v>380000</v>
      </c>
      <c r="N11" s="118" t="s">
        <v>4</v>
      </c>
      <c r="O11" s="118" t="s">
        <v>4</v>
      </c>
      <c r="P11" s="119" t="s">
        <v>4</v>
      </c>
      <c r="Q11" s="117" t="s">
        <v>4</v>
      </c>
      <c r="R11" s="118" t="s">
        <v>4</v>
      </c>
      <c r="S11" s="118" t="s">
        <v>4</v>
      </c>
      <c r="T11" s="118" t="s">
        <v>4</v>
      </c>
      <c r="U11" s="118" t="s">
        <v>4</v>
      </c>
      <c r="V11" s="118" t="s">
        <v>4</v>
      </c>
      <c r="W11" s="118" t="s">
        <v>4</v>
      </c>
      <c r="X11" s="118" t="s">
        <v>4</v>
      </c>
      <c r="Y11" s="120">
        <v>39000</v>
      </c>
      <c r="Z11" s="120" t="s">
        <v>4</v>
      </c>
      <c r="AA11" s="120" t="s">
        <v>4</v>
      </c>
      <c r="AB11" s="118" t="s">
        <v>4</v>
      </c>
      <c r="AC11" s="117">
        <v>210000</v>
      </c>
      <c r="AD11" s="121">
        <v>380000</v>
      </c>
      <c r="AE11" s="116">
        <v>39000</v>
      </c>
    </row>
    <row r="12" spans="1:31" s="103" customFormat="1" ht="13.5" customHeight="1" x14ac:dyDescent="0.15">
      <c r="A12" s="1498"/>
      <c r="B12" s="193" t="s">
        <v>76</v>
      </c>
      <c r="C12" s="677"/>
      <c r="D12" s="194" t="s">
        <v>10</v>
      </c>
      <c r="E12" s="939">
        <v>33</v>
      </c>
      <c r="F12" s="936">
        <v>33</v>
      </c>
      <c r="G12" s="936">
        <v>35</v>
      </c>
      <c r="H12" s="936">
        <v>30</v>
      </c>
      <c r="I12" s="936">
        <v>32</v>
      </c>
      <c r="J12" s="936">
        <v>33</v>
      </c>
      <c r="K12" s="936">
        <v>34</v>
      </c>
      <c r="L12" s="936">
        <v>37</v>
      </c>
      <c r="M12" s="936">
        <v>27</v>
      </c>
      <c r="N12" s="936">
        <v>28</v>
      </c>
      <c r="O12" s="936">
        <v>28</v>
      </c>
      <c r="P12" s="938">
        <v>33</v>
      </c>
      <c r="Q12" s="939">
        <v>34</v>
      </c>
      <c r="R12" s="936">
        <v>25</v>
      </c>
      <c r="S12" s="936">
        <v>31</v>
      </c>
      <c r="T12" s="936">
        <v>29</v>
      </c>
      <c r="U12" s="936">
        <v>29</v>
      </c>
      <c r="V12" s="937">
        <v>33</v>
      </c>
      <c r="W12" s="936">
        <v>32</v>
      </c>
      <c r="X12" s="936">
        <v>34</v>
      </c>
      <c r="Y12" s="940">
        <v>31</v>
      </c>
      <c r="Z12" s="940">
        <v>35</v>
      </c>
      <c r="AA12" s="940">
        <v>38</v>
      </c>
      <c r="AB12" s="936">
        <v>33</v>
      </c>
      <c r="AC12" s="939">
        <v>32</v>
      </c>
      <c r="AD12" s="942">
        <v>38</v>
      </c>
      <c r="AE12" s="943">
        <v>25</v>
      </c>
    </row>
    <row r="13" spans="1:31" s="103" customFormat="1" ht="13.5" customHeight="1" x14ac:dyDescent="0.15">
      <c r="A13" s="1498"/>
      <c r="B13" s="202" t="s">
        <v>77</v>
      </c>
      <c r="C13" s="444"/>
      <c r="D13" s="203" t="s">
        <v>10</v>
      </c>
      <c r="E13" s="973">
        <v>22</v>
      </c>
      <c r="F13" s="973">
        <v>23</v>
      </c>
      <c r="G13" s="973">
        <v>21</v>
      </c>
      <c r="H13" s="973">
        <v>20</v>
      </c>
      <c r="I13" s="973">
        <v>22</v>
      </c>
      <c r="J13" s="973">
        <v>20</v>
      </c>
      <c r="K13" s="973">
        <v>20</v>
      </c>
      <c r="L13" s="973">
        <v>22</v>
      </c>
      <c r="M13" s="973">
        <v>21</v>
      </c>
      <c r="N13" s="973">
        <v>19</v>
      </c>
      <c r="O13" s="973">
        <v>19</v>
      </c>
      <c r="P13" s="975">
        <v>21</v>
      </c>
      <c r="Q13" s="976">
        <v>21</v>
      </c>
      <c r="R13" s="973">
        <v>16</v>
      </c>
      <c r="S13" s="973">
        <v>20</v>
      </c>
      <c r="T13" s="973">
        <v>22</v>
      </c>
      <c r="U13" s="973">
        <v>20</v>
      </c>
      <c r="V13" s="974">
        <v>21</v>
      </c>
      <c r="W13" s="973">
        <v>24</v>
      </c>
      <c r="X13" s="973">
        <v>22</v>
      </c>
      <c r="Y13" s="977">
        <v>22</v>
      </c>
      <c r="Z13" s="977">
        <v>23</v>
      </c>
      <c r="AA13" s="977">
        <v>23</v>
      </c>
      <c r="AB13" s="973">
        <v>24</v>
      </c>
      <c r="AC13" s="976">
        <v>21</v>
      </c>
      <c r="AD13" s="980">
        <v>24</v>
      </c>
      <c r="AE13" s="981">
        <v>16</v>
      </c>
    </row>
    <row r="14" spans="1:31" s="103" customFormat="1" ht="13.5" customHeight="1" x14ac:dyDescent="0.15">
      <c r="A14" s="1498"/>
      <c r="B14" s="192" t="s">
        <v>78</v>
      </c>
      <c r="C14" s="181"/>
      <c r="D14" s="182" t="s">
        <v>10</v>
      </c>
      <c r="E14" s="930">
        <v>11</v>
      </c>
      <c r="F14" s="930">
        <v>11</v>
      </c>
      <c r="G14" s="929">
        <v>14</v>
      </c>
      <c r="H14" s="929">
        <v>10</v>
      </c>
      <c r="I14" s="929">
        <v>9.6</v>
      </c>
      <c r="J14" s="929">
        <v>13</v>
      </c>
      <c r="K14" s="929">
        <v>14</v>
      </c>
      <c r="L14" s="929">
        <v>15</v>
      </c>
      <c r="M14" s="929">
        <v>5.9</v>
      </c>
      <c r="N14" s="929">
        <v>9</v>
      </c>
      <c r="O14" s="930">
        <v>9.4</v>
      </c>
      <c r="P14" s="931">
        <v>13</v>
      </c>
      <c r="Q14" s="928">
        <v>13</v>
      </c>
      <c r="R14" s="929">
        <v>9.1999999999999993</v>
      </c>
      <c r="S14" s="929">
        <v>11</v>
      </c>
      <c r="T14" s="930">
        <v>7.6</v>
      </c>
      <c r="U14" s="929">
        <v>8.6999999999999993</v>
      </c>
      <c r="V14" s="929">
        <v>12</v>
      </c>
      <c r="W14" s="929">
        <v>8.3000000000000007</v>
      </c>
      <c r="X14" s="929">
        <v>12</v>
      </c>
      <c r="Y14" s="932">
        <v>9.3000000000000007</v>
      </c>
      <c r="Z14" s="932">
        <v>12</v>
      </c>
      <c r="AA14" s="932">
        <v>15</v>
      </c>
      <c r="AB14" s="929">
        <v>8.6999999999999993</v>
      </c>
      <c r="AC14" s="928">
        <v>11</v>
      </c>
      <c r="AD14" s="934">
        <v>15</v>
      </c>
      <c r="AE14" s="935">
        <v>5.9</v>
      </c>
    </row>
    <row r="15" spans="1:31" s="103" customFormat="1" ht="13.5" customHeight="1" x14ac:dyDescent="0.15">
      <c r="A15" s="1498"/>
      <c r="B15" s="192" t="s">
        <v>79</v>
      </c>
      <c r="C15" s="181"/>
      <c r="D15" s="182" t="s">
        <v>10</v>
      </c>
      <c r="E15" s="929" t="s">
        <v>4</v>
      </c>
      <c r="F15" s="929" t="s">
        <v>4</v>
      </c>
      <c r="G15" s="929" t="s">
        <v>4</v>
      </c>
      <c r="H15" s="929" t="s">
        <v>4</v>
      </c>
      <c r="I15" s="929" t="s">
        <v>4</v>
      </c>
      <c r="J15" s="929" t="s">
        <v>4</v>
      </c>
      <c r="K15" s="929" t="s">
        <v>4</v>
      </c>
      <c r="L15" s="929" t="s">
        <v>4</v>
      </c>
      <c r="M15" s="929" t="s">
        <v>173</v>
      </c>
      <c r="N15" s="929" t="s">
        <v>4</v>
      </c>
      <c r="O15" s="929" t="s">
        <v>4</v>
      </c>
      <c r="P15" s="931" t="s">
        <v>4</v>
      </c>
      <c r="Q15" s="928" t="s">
        <v>4</v>
      </c>
      <c r="R15" s="929" t="s">
        <v>4</v>
      </c>
      <c r="S15" s="929" t="s">
        <v>4</v>
      </c>
      <c r="T15" s="929" t="s">
        <v>4</v>
      </c>
      <c r="U15" s="929" t="s">
        <v>4</v>
      </c>
      <c r="V15" s="929" t="s">
        <v>4</v>
      </c>
      <c r="W15" s="929" t="s">
        <v>4</v>
      </c>
      <c r="X15" s="929" t="s">
        <v>4</v>
      </c>
      <c r="Y15" s="932" t="s">
        <v>173</v>
      </c>
      <c r="Z15" s="932" t="s">
        <v>4</v>
      </c>
      <c r="AA15" s="932" t="s">
        <v>4</v>
      </c>
      <c r="AB15" s="929" t="s">
        <v>4</v>
      </c>
      <c r="AC15" s="928" t="s">
        <v>173</v>
      </c>
      <c r="AD15" s="934" t="s">
        <v>173</v>
      </c>
      <c r="AE15" s="935" t="s">
        <v>173</v>
      </c>
    </row>
    <row r="16" spans="1:31" s="103" customFormat="1" ht="13.5" customHeight="1" x14ac:dyDescent="0.15">
      <c r="A16" s="1498"/>
      <c r="B16" s="235" t="s">
        <v>80</v>
      </c>
      <c r="C16" s="680"/>
      <c r="D16" s="236" t="s">
        <v>10</v>
      </c>
      <c r="E16" s="962" t="s">
        <v>4</v>
      </c>
      <c r="F16" s="962" t="s">
        <v>4</v>
      </c>
      <c r="G16" s="962" t="s">
        <v>4</v>
      </c>
      <c r="H16" s="962" t="s">
        <v>4</v>
      </c>
      <c r="I16" s="962" t="s">
        <v>4</v>
      </c>
      <c r="J16" s="962" t="s">
        <v>4</v>
      </c>
      <c r="K16" s="962" t="s">
        <v>4</v>
      </c>
      <c r="L16" s="962" t="s">
        <v>4</v>
      </c>
      <c r="M16" s="962" t="s">
        <v>173</v>
      </c>
      <c r="N16" s="962" t="s">
        <v>4</v>
      </c>
      <c r="O16" s="962" t="s">
        <v>4</v>
      </c>
      <c r="P16" s="1138" t="s">
        <v>4</v>
      </c>
      <c r="Q16" s="947" t="s">
        <v>4</v>
      </c>
      <c r="R16" s="962" t="s">
        <v>4</v>
      </c>
      <c r="S16" s="962" t="s">
        <v>4</v>
      </c>
      <c r="T16" s="962" t="s">
        <v>4</v>
      </c>
      <c r="U16" s="962" t="s">
        <v>4</v>
      </c>
      <c r="V16" s="962" t="s">
        <v>4</v>
      </c>
      <c r="W16" s="962" t="s">
        <v>4</v>
      </c>
      <c r="X16" s="962" t="s">
        <v>4</v>
      </c>
      <c r="Y16" s="965">
        <v>0.1</v>
      </c>
      <c r="Z16" s="965" t="s">
        <v>4</v>
      </c>
      <c r="AA16" s="965" t="s">
        <v>4</v>
      </c>
      <c r="AB16" s="962" t="s">
        <v>4</v>
      </c>
      <c r="AC16" s="947" t="s">
        <v>173</v>
      </c>
      <c r="AD16" s="949">
        <v>0.1</v>
      </c>
      <c r="AE16" s="950" t="s">
        <v>173</v>
      </c>
    </row>
    <row r="17" spans="1:147" s="103" customFormat="1" ht="13.5" customHeight="1" thickBot="1" x14ac:dyDescent="0.2">
      <c r="A17" s="1499"/>
      <c r="B17" s="303" t="s">
        <v>81</v>
      </c>
      <c r="C17" s="682"/>
      <c r="D17" s="341" t="s">
        <v>10</v>
      </c>
      <c r="E17" s="1088">
        <v>3.3</v>
      </c>
      <c r="F17" s="1088">
        <v>3.5</v>
      </c>
      <c r="G17" s="1088">
        <v>3.8</v>
      </c>
      <c r="H17" s="1088">
        <v>3.5</v>
      </c>
      <c r="I17" s="1088">
        <v>4.3</v>
      </c>
      <c r="J17" s="1090">
        <v>3.5</v>
      </c>
      <c r="K17" s="1088">
        <v>3.9</v>
      </c>
      <c r="L17" s="1090">
        <v>3.9</v>
      </c>
      <c r="M17" s="1088">
        <v>2.9</v>
      </c>
      <c r="N17" s="1088">
        <v>2.8</v>
      </c>
      <c r="O17" s="1088">
        <v>3.1</v>
      </c>
      <c r="P17" s="1091">
        <v>3.7</v>
      </c>
      <c r="Q17" s="1087">
        <v>3.5</v>
      </c>
      <c r="R17" s="1088">
        <v>2.4</v>
      </c>
      <c r="S17" s="1088">
        <v>3.3</v>
      </c>
      <c r="T17" s="1088">
        <v>3.4</v>
      </c>
      <c r="U17" s="1088">
        <v>3</v>
      </c>
      <c r="V17" s="1088">
        <v>2.7</v>
      </c>
      <c r="W17" s="1088">
        <v>2.6</v>
      </c>
      <c r="X17" s="1088">
        <v>3.3</v>
      </c>
      <c r="Y17" s="1015">
        <v>3.3</v>
      </c>
      <c r="Z17" s="1089">
        <v>3.9</v>
      </c>
      <c r="AA17" s="1015">
        <v>4.3</v>
      </c>
      <c r="AB17" s="1088">
        <v>3</v>
      </c>
      <c r="AC17" s="1087">
        <v>3.4</v>
      </c>
      <c r="AD17" s="1139">
        <v>4.3</v>
      </c>
      <c r="AE17" s="1119">
        <v>2.4</v>
      </c>
    </row>
    <row r="18" spans="1:147" s="103" customFormat="1" ht="13.5" customHeight="1" x14ac:dyDescent="0.15">
      <c r="A18" s="1519" t="s">
        <v>97</v>
      </c>
      <c r="B18" s="222" t="s">
        <v>71</v>
      </c>
      <c r="C18" s="179" t="s">
        <v>210</v>
      </c>
      <c r="D18" s="180" t="s">
        <v>69</v>
      </c>
      <c r="E18" s="288">
        <v>22.5</v>
      </c>
      <c r="F18" s="289">
        <v>23</v>
      </c>
      <c r="G18" s="289">
        <v>24.5</v>
      </c>
      <c r="H18" s="289">
        <v>25.5</v>
      </c>
      <c r="I18" s="289">
        <v>26.5</v>
      </c>
      <c r="J18" s="289">
        <v>27.5</v>
      </c>
      <c r="K18" s="289">
        <v>28.5</v>
      </c>
      <c r="L18" s="289">
        <v>30.5</v>
      </c>
      <c r="M18" s="289">
        <v>30.5</v>
      </c>
      <c r="N18" s="289">
        <v>29</v>
      </c>
      <c r="O18" s="289">
        <v>29.5</v>
      </c>
      <c r="P18" s="290">
        <v>29.5</v>
      </c>
      <c r="Q18" s="288">
        <v>29.5</v>
      </c>
      <c r="R18" s="289">
        <v>26</v>
      </c>
      <c r="S18" s="289">
        <v>25.5</v>
      </c>
      <c r="T18" s="289">
        <v>24</v>
      </c>
      <c r="U18" s="289">
        <v>23</v>
      </c>
      <c r="V18" s="289">
        <v>22</v>
      </c>
      <c r="W18" s="289">
        <v>21</v>
      </c>
      <c r="X18" s="289">
        <v>20</v>
      </c>
      <c r="Y18" s="291">
        <v>20</v>
      </c>
      <c r="Z18" s="291">
        <v>19.5</v>
      </c>
      <c r="AA18" s="291">
        <v>19.5</v>
      </c>
      <c r="AB18" s="289">
        <v>21.5</v>
      </c>
      <c r="AC18" s="1140">
        <v>25</v>
      </c>
      <c r="AD18" s="1141">
        <v>30.5</v>
      </c>
      <c r="AE18" s="145">
        <v>19.5</v>
      </c>
    </row>
    <row r="19" spans="1:147" s="103" customFormat="1" ht="13.5" customHeight="1" x14ac:dyDescent="0.15">
      <c r="A19" s="1520"/>
      <c r="B19" s="192" t="s">
        <v>72</v>
      </c>
      <c r="C19" s="181" t="s">
        <v>210</v>
      </c>
      <c r="D19" s="182" t="s">
        <v>73</v>
      </c>
      <c r="E19" s="114" t="s">
        <v>172</v>
      </c>
      <c r="F19" s="189">
        <v>97</v>
      </c>
      <c r="G19" s="189" t="s">
        <v>172</v>
      </c>
      <c r="H19" s="189" t="s">
        <v>172</v>
      </c>
      <c r="I19" s="189" t="s">
        <v>172</v>
      </c>
      <c r="J19" s="189" t="s">
        <v>172</v>
      </c>
      <c r="K19" s="189" t="s">
        <v>172</v>
      </c>
      <c r="L19" s="189" t="s">
        <v>172</v>
      </c>
      <c r="M19" s="189" t="s">
        <v>172</v>
      </c>
      <c r="N19" s="189" t="s">
        <v>172</v>
      </c>
      <c r="O19" s="189" t="s">
        <v>172</v>
      </c>
      <c r="P19" s="191" t="s">
        <v>172</v>
      </c>
      <c r="Q19" s="114" t="s">
        <v>172</v>
      </c>
      <c r="R19" s="189" t="s">
        <v>172</v>
      </c>
      <c r="S19" s="189" t="s">
        <v>172</v>
      </c>
      <c r="T19" s="189">
        <v>59</v>
      </c>
      <c r="U19" s="189">
        <v>66</v>
      </c>
      <c r="V19" s="189">
        <v>65</v>
      </c>
      <c r="W19" s="189">
        <v>48</v>
      </c>
      <c r="X19" s="189">
        <v>42</v>
      </c>
      <c r="Y19" s="190">
        <v>58</v>
      </c>
      <c r="Z19" s="190">
        <v>71</v>
      </c>
      <c r="AA19" s="190">
        <v>58</v>
      </c>
      <c r="AB19" s="189">
        <v>76</v>
      </c>
      <c r="AC19" s="114" t="s">
        <v>208</v>
      </c>
      <c r="AD19" s="110" t="s">
        <v>172</v>
      </c>
      <c r="AE19" s="135">
        <v>42</v>
      </c>
    </row>
    <row r="20" spans="1:147" s="103" customFormat="1" ht="13.5" customHeight="1" x14ac:dyDescent="0.15">
      <c r="A20" s="1520"/>
      <c r="B20" s="453" t="s">
        <v>0</v>
      </c>
      <c r="C20" s="390" t="s">
        <v>210</v>
      </c>
      <c r="D20" s="394" t="s">
        <v>4</v>
      </c>
      <c r="E20" s="1142">
        <v>7.1</v>
      </c>
      <c r="F20" s="1142">
        <v>7.2</v>
      </c>
      <c r="G20" s="1142">
        <v>7.1</v>
      </c>
      <c r="H20" s="1142">
        <v>6.8</v>
      </c>
      <c r="I20" s="1142">
        <v>6.9</v>
      </c>
      <c r="J20" s="1142">
        <v>6.9</v>
      </c>
      <c r="K20" s="1142">
        <v>6.8</v>
      </c>
      <c r="L20" s="1142">
        <v>7</v>
      </c>
      <c r="M20" s="1142">
        <v>6.9</v>
      </c>
      <c r="N20" s="1142">
        <v>7</v>
      </c>
      <c r="O20" s="1142">
        <v>7.1</v>
      </c>
      <c r="P20" s="1143">
        <v>6.8</v>
      </c>
      <c r="Q20" s="1144">
        <v>7</v>
      </c>
      <c r="R20" s="1142">
        <v>7.1</v>
      </c>
      <c r="S20" s="1142">
        <v>7.4</v>
      </c>
      <c r="T20" s="1142">
        <v>7</v>
      </c>
      <c r="U20" s="1145">
        <v>7</v>
      </c>
      <c r="V20" s="1142">
        <v>7</v>
      </c>
      <c r="W20" s="1145">
        <v>7.2</v>
      </c>
      <c r="X20" s="1142">
        <v>6.6</v>
      </c>
      <c r="Y20" s="1040">
        <v>7.1</v>
      </c>
      <c r="Z20" s="1040">
        <v>7.1</v>
      </c>
      <c r="AA20" s="1040">
        <v>7</v>
      </c>
      <c r="AB20" s="1142">
        <v>7.1</v>
      </c>
      <c r="AC20" s="1146" t="s">
        <v>52</v>
      </c>
      <c r="AD20" s="1147">
        <v>7.4</v>
      </c>
      <c r="AE20" s="1148">
        <v>6.6</v>
      </c>
    </row>
    <row r="21" spans="1:147" s="103" customFormat="1" x14ac:dyDescent="0.15">
      <c r="A21" s="1520"/>
      <c r="B21" s="1452" t="s">
        <v>1</v>
      </c>
      <c r="C21" s="444" t="s">
        <v>162</v>
      </c>
      <c r="D21" s="203" t="s">
        <v>10</v>
      </c>
      <c r="E21" s="973">
        <v>39</v>
      </c>
      <c r="F21" s="973" t="s">
        <v>4</v>
      </c>
      <c r="G21" s="973">
        <v>54</v>
      </c>
      <c r="H21" s="973" t="s">
        <v>4</v>
      </c>
      <c r="I21" s="973">
        <v>4.7</v>
      </c>
      <c r="J21" s="973" t="s">
        <v>4</v>
      </c>
      <c r="K21" s="973">
        <v>4.3</v>
      </c>
      <c r="L21" s="973" t="s">
        <v>4</v>
      </c>
      <c r="M21" s="973">
        <v>4.7</v>
      </c>
      <c r="N21" s="973" t="s">
        <v>4</v>
      </c>
      <c r="O21" s="973">
        <v>2.2000000000000002</v>
      </c>
      <c r="P21" s="975" t="s">
        <v>4</v>
      </c>
      <c r="Q21" s="976">
        <v>16</v>
      </c>
      <c r="R21" s="973" t="s">
        <v>4</v>
      </c>
      <c r="S21" s="973">
        <v>39</v>
      </c>
      <c r="T21" s="973" t="s">
        <v>4</v>
      </c>
      <c r="U21" s="973">
        <v>64</v>
      </c>
      <c r="V21" s="973" t="s">
        <v>4</v>
      </c>
      <c r="W21" s="973">
        <v>130</v>
      </c>
      <c r="X21" s="973" t="s">
        <v>4</v>
      </c>
      <c r="Y21" s="977">
        <v>64</v>
      </c>
      <c r="Z21" s="978" t="s">
        <v>4</v>
      </c>
      <c r="AA21" s="978">
        <v>52</v>
      </c>
      <c r="AB21" s="973" t="s">
        <v>4</v>
      </c>
      <c r="AC21" s="976" t="s">
        <v>52</v>
      </c>
      <c r="AD21" s="1468">
        <v>130</v>
      </c>
      <c r="AE21" s="1459">
        <v>1.4</v>
      </c>
    </row>
    <row r="22" spans="1:147" s="103" customFormat="1" ht="13.5" customHeight="1" x14ac:dyDescent="0.15">
      <c r="A22" s="1520"/>
      <c r="B22" s="1455"/>
      <c r="C22" s="181" t="s">
        <v>163</v>
      </c>
      <c r="D22" s="182" t="s">
        <v>10</v>
      </c>
      <c r="E22" s="929">
        <v>39</v>
      </c>
      <c r="F22" s="929">
        <v>43</v>
      </c>
      <c r="G22" s="929">
        <v>36</v>
      </c>
      <c r="H22" s="929">
        <v>5.4</v>
      </c>
      <c r="I22" s="929">
        <v>5.4</v>
      </c>
      <c r="J22" s="929">
        <v>4</v>
      </c>
      <c r="K22" s="929">
        <v>5.2</v>
      </c>
      <c r="L22" s="929">
        <v>5.2</v>
      </c>
      <c r="M22" s="929">
        <v>5.6</v>
      </c>
      <c r="N22" s="929">
        <v>5.5</v>
      </c>
      <c r="O22" s="929">
        <v>1.4</v>
      </c>
      <c r="P22" s="931">
        <v>3.9</v>
      </c>
      <c r="Q22" s="928">
        <v>16</v>
      </c>
      <c r="R22" s="929">
        <v>26</v>
      </c>
      <c r="S22" s="929">
        <v>30</v>
      </c>
      <c r="T22" s="929">
        <v>54</v>
      </c>
      <c r="U22" s="929">
        <v>46</v>
      </c>
      <c r="V22" s="929">
        <v>62</v>
      </c>
      <c r="W22" s="929">
        <v>85</v>
      </c>
      <c r="X22" s="929">
        <v>120</v>
      </c>
      <c r="Y22" s="932">
        <v>63</v>
      </c>
      <c r="Z22" s="1010">
        <v>31</v>
      </c>
      <c r="AA22" s="1010">
        <v>49</v>
      </c>
      <c r="AB22" s="929">
        <v>52</v>
      </c>
      <c r="AC22" s="928">
        <v>33</v>
      </c>
      <c r="AD22" s="1469"/>
      <c r="AE22" s="1460"/>
    </row>
    <row r="23" spans="1:147" s="103" customFormat="1" ht="13.5" customHeight="1" x14ac:dyDescent="0.15">
      <c r="A23" s="1520"/>
      <c r="B23" s="1455"/>
      <c r="C23" s="181" t="s">
        <v>168</v>
      </c>
      <c r="D23" s="182" t="s">
        <v>10</v>
      </c>
      <c r="E23" s="929">
        <v>21</v>
      </c>
      <c r="F23" s="929" t="s">
        <v>4</v>
      </c>
      <c r="G23" s="929">
        <v>29</v>
      </c>
      <c r="H23" s="929" t="s">
        <v>4</v>
      </c>
      <c r="I23" s="929">
        <v>8.6999999999999993</v>
      </c>
      <c r="J23" s="929" t="s">
        <v>4</v>
      </c>
      <c r="K23" s="929">
        <v>8</v>
      </c>
      <c r="L23" s="929" t="s">
        <v>4</v>
      </c>
      <c r="M23" s="929">
        <v>5.8</v>
      </c>
      <c r="N23" s="929" t="s">
        <v>4</v>
      </c>
      <c r="O23" s="929">
        <v>1.7</v>
      </c>
      <c r="P23" s="931" t="s">
        <v>4</v>
      </c>
      <c r="Q23" s="928">
        <v>16</v>
      </c>
      <c r="R23" s="929" t="s">
        <v>4</v>
      </c>
      <c r="S23" s="929">
        <v>33</v>
      </c>
      <c r="T23" s="929" t="s">
        <v>4</v>
      </c>
      <c r="U23" s="929">
        <v>43</v>
      </c>
      <c r="V23" s="929" t="s">
        <v>4</v>
      </c>
      <c r="W23" s="929">
        <v>66</v>
      </c>
      <c r="X23" s="929" t="s">
        <v>4</v>
      </c>
      <c r="Y23" s="932">
        <v>55</v>
      </c>
      <c r="Z23" s="1010" t="s">
        <v>4</v>
      </c>
      <c r="AA23" s="1010">
        <v>47</v>
      </c>
      <c r="AB23" s="929" t="s">
        <v>4</v>
      </c>
      <c r="AC23" s="928" t="s">
        <v>52</v>
      </c>
      <c r="AD23" s="1470"/>
      <c r="AE23" s="1461"/>
    </row>
    <row r="24" spans="1:147" s="103" customFormat="1" ht="13.5" customHeight="1" x14ac:dyDescent="0.15">
      <c r="A24" s="1520"/>
      <c r="B24" s="1504"/>
      <c r="C24" s="390" t="s">
        <v>165</v>
      </c>
      <c r="D24" s="394" t="s">
        <v>10</v>
      </c>
      <c r="E24" s="1149">
        <v>33</v>
      </c>
      <c r="F24" s="1149">
        <v>43</v>
      </c>
      <c r="G24" s="1149">
        <v>40</v>
      </c>
      <c r="H24" s="1149">
        <v>5.4</v>
      </c>
      <c r="I24" s="1149">
        <v>6.3</v>
      </c>
      <c r="J24" s="1149">
        <v>4</v>
      </c>
      <c r="K24" s="1149">
        <v>5.8</v>
      </c>
      <c r="L24" s="1149">
        <v>5.2</v>
      </c>
      <c r="M24" s="1149">
        <v>5.4</v>
      </c>
      <c r="N24" s="1149">
        <v>5.5</v>
      </c>
      <c r="O24" s="1149">
        <v>1.8</v>
      </c>
      <c r="P24" s="1150">
        <v>3.9</v>
      </c>
      <c r="Q24" s="1151">
        <v>16</v>
      </c>
      <c r="R24" s="1149">
        <v>26</v>
      </c>
      <c r="S24" s="1149">
        <v>34</v>
      </c>
      <c r="T24" s="1149">
        <v>54</v>
      </c>
      <c r="U24" s="1149">
        <v>51</v>
      </c>
      <c r="V24" s="1149">
        <v>62</v>
      </c>
      <c r="W24" s="1149">
        <v>94</v>
      </c>
      <c r="X24" s="1149">
        <v>120</v>
      </c>
      <c r="Y24" s="1059">
        <v>61</v>
      </c>
      <c r="Z24" s="1067">
        <v>31</v>
      </c>
      <c r="AA24" s="1067">
        <v>49</v>
      </c>
      <c r="AB24" s="1149">
        <v>52</v>
      </c>
      <c r="AC24" s="1151">
        <v>34</v>
      </c>
      <c r="AD24" s="1061">
        <v>120</v>
      </c>
      <c r="AE24" s="1152">
        <v>1.8</v>
      </c>
      <c r="AH24" s="446"/>
      <c r="AI24" s="446"/>
      <c r="AJ24" s="446"/>
      <c r="AK24" s="446"/>
      <c r="AL24" s="446"/>
      <c r="AM24" s="446"/>
      <c r="AN24" s="446"/>
      <c r="AO24" s="446"/>
      <c r="AP24" s="446"/>
      <c r="AQ24" s="446"/>
      <c r="AR24" s="770"/>
      <c r="AS24" s="770"/>
      <c r="AT24" s="770"/>
      <c r="AU24" s="446"/>
      <c r="AW24" s="442"/>
      <c r="AX24" s="603"/>
      <c r="AY24" s="442"/>
      <c r="AZ24" s="442"/>
      <c r="BA24" s="442"/>
      <c r="BB24" s="442"/>
      <c r="BC24" s="442"/>
      <c r="BD24" s="442"/>
      <c r="BE24" s="442"/>
      <c r="BF24" s="442"/>
      <c r="BG24" s="442"/>
      <c r="BH24" s="442"/>
      <c r="BI24" s="442"/>
      <c r="BJ24" s="442"/>
      <c r="BK24" s="442"/>
      <c r="BL24" s="792"/>
      <c r="BM24" s="442"/>
      <c r="BN24" s="792"/>
      <c r="BO24" s="796"/>
      <c r="BP24" s="792"/>
      <c r="BQ24" s="795"/>
      <c r="BR24" s="795"/>
      <c r="BS24" s="788"/>
      <c r="BT24" s="792"/>
      <c r="BV24" s="446"/>
      <c r="BW24" s="446"/>
      <c r="BX24" s="446"/>
      <c r="BY24" s="446"/>
      <c r="BZ24" s="446"/>
      <c r="CA24" s="446"/>
      <c r="CB24" s="446"/>
      <c r="CC24" s="446"/>
      <c r="CD24" s="446"/>
      <c r="CE24" s="446"/>
      <c r="CF24" s="446"/>
      <c r="CG24" s="446"/>
      <c r="CH24" s="446"/>
      <c r="CI24" s="446"/>
      <c r="CJ24" s="446"/>
      <c r="CK24" s="446"/>
      <c r="CL24" s="446"/>
      <c r="CM24" s="446"/>
      <c r="CN24" s="446"/>
      <c r="CO24" s="446"/>
      <c r="CP24" s="770"/>
      <c r="CQ24" s="770"/>
      <c r="CR24" s="770"/>
      <c r="CS24" s="446"/>
      <c r="CU24" s="446"/>
      <c r="CV24" s="446"/>
      <c r="CW24" s="446"/>
      <c r="CX24" s="446"/>
      <c r="CY24" s="446"/>
      <c r="CZ24" s="446"/>
      <c r="DA24" s="446"/>
      <c r="DB24" s="446"/>
      <c r="DC24" s="446"/>
      <c r="DD24" s="446"/>
      <c r="DE24" s="792"/>
      <c r="DF24" s="792"/>
      <c r="DG24" s="446"/>
      <c r="DH24" s="446"/>
      <c r="DI24" s="446"/>
      <c r="DJ24" s="446"/>
      <c r="DK24" s="446"/>
      <c r="DL24" s="446"/>
      <c r="DM24" s="446"/>
      <c r="DN24" s="446"/>
      <c r="DO24" s="770"/>
      <c r="DP24" s="770"/>
      <c r="DQ24" s="770"/>
      <c r="DR24" s="446"/>
      <c r="DT24" s="604"/>
      <c r="DU24" s="446"/>
      <c r="DV24" s="602"/>
      <c r="DW24" s="603"/>
      <c r="DX24" s="603"/>
      <c r="DY24" s="446"/>
      <c r="DZ24" s="602"/>
      <c r="EA24" s="446"/>
      <c r="EB24" s="604"/>
      <c r="EC24" s="602"/>
      <c r="ED24" s="602"/>
      <c r="EE24" s="602"/>
      <c r="EF24" s="604"/>
      <c r="EG24" s="442"/>
      <c r="EH24" s="442"/>
      <c r="EI24" s="442"/>
      <c r="EJ24" s="442"/>
      <c r="EK24" s="442"/>
      <c r="EL24" s="604"/>
      <c r="EM24" s="442"/>
      <c r="EN24" s="793"/>
      <c r="EO24" s="793"/>
      <c r="EP24" s="793"/>
      <c r="EQ24" s="442"/>
    </row>
    <row r="25" spans="1:147" s="103" customFormat="1" ht="13.5" customHeight="1" x14ac:dyDescent="0.15">
      <c r="A25" s="1520"/>
      <c r="B25" s="1452" t="s">
        <v>6</v>
      </c>
      <c r="C25" s="444" t="s">
        <v>157</v>
      </c>
      <c r="D25" s="397" t="s">
        <v>10</v>
      </c>
      <c r="E25" s="1153">
        <v>2.4</v>
      </c>
      <c r="F25" s="1153" t="s">
        <v>4</v>
      </c>
      <c r="G25" s="1153">
        <v>1.6</v>
      </c>
      <c r="H25" s="1153" t="s">
        <v>4</v>
      </c>
      <c r="I25" s="1153">
        <v>1.2</v>
      </c>
      <c r="J25" s="1153" t="s">
        <v>4</v>
      </c>
      <c r="K25" s="1153">
        <v>1.2</v>
      </c>
      <c r="L25" s="1153" t="s">
        <v>4</v>
      </c>
      <c r="M25" s="1153">
        <v>0.8</v>
      </c>
      <c r="N25" s="1153" t="s">
        <v>4</v>
      </c>
      <c r="O25" s="1153">
        <v>0.9</v>
      </c>
      <c r="P25" s="1154" t="s">
        <v>4</v>
      </c>
      <c r="Q25" s="1155">
        <v>1.4</v>
      </c>
      <c r="R25" s="1153" t="s">
        <v>4</v>
      </c>
      <c r="S25" s="1153">
        <v>1.1000000000000001</v>
      </c>
      <c r="T25" s="1153" t="s">
        <v>4</v>
      </c>
      <c r="U25" s="1153">
        <v>5.9</v>
      </c>
      <c r="V25" s="1153" t="s">
        <v>4</v>
      </c>
      <c r="W25" s="1153">
        <v>6.8</v>
      </c>
      <c r="X25" s="1153" t="s">
        <v>4</v>
      </c>
      <c r="Y25" s="1063">
        <v>4</v>
      </c>
      <c r="Z25" s="1053" t="s">
        <v>4</v>
      </c>
      <c r="AA25" s="1053">
        <v>5.6</v>
      </c>
      <c r="AB25" s="1153" t="s">
        <v>4</v>
      </c>
      <c r="AC25" s="976" t="s">
        <v>52</v>
      </c>
      <c r="AD25" s="1468">
        <v>7.6</v>
      </c>
      <c r="AE25" s="1459" t="s">
        <v>174</v>
      </c>
      <c r="DT25" s="604"/>
      <c r="DU25" s="446"/>
      <c r="DV25" s="602"/>
      <c r="DW25" s="603"/>
      <c r="DX25" s="603"/>
      <c r="DY25" s="446"/>
      <c r="DZ25" s="602"/>
      <c r="EA25" s="446"/>
      <c r="EB25" s="604"/>
      <c r="EC25" s="602"/>
      <c r="ED25" s="602"/>
      <c r="EE25" s="602"/>
      <c r="EF25" s="604"/>
      <c r="EG25" s="442"/>
      <c r="EH25" s="442"/>
      <c r="EI25" s="442"/>
      <c r="EJ25" s="442"/>
      <c r="EK25" s="442"/>
      <c r="EL25" s="604"/>
      <c r="EM25" s="442"/>
      <c r="EN25" s="793"/>
      <c r="EO25" s="793"/>
      <c r="EP25" s="793"/>
      <c r="EQ25" s="442"/>
    </row>
    <row r="26" spans="1:147" s="103" customFormat="1" ht="13.5" customHeight="1" x14ac:dyDescent="0.15">
      <c r="A26" s="1520"/>
      <c r="B26" s="1455"/>
      <c r="C26" s="181" t="s">
        <v>210</v>
      </c>
      <c r="D26" s="182" t="s">
        <v>10</v>
      </c>
      <c r="E26" s="929">
        <v>2.4</v>
      </c>
      <c r="F26" s="929">
        <v>2.2999999999999998</v>
      </c>
      <c r="G26" s="929">
        <v>1.1000000000000001</v>
      </c>
      <c r="H26" s="929">
        <v>1</v>
      </c>
      <c r="I26" s="929">
        <v>1.3</v>
      </c>
      <c r="J26" s="929">
        <v>1</v>
      </c>
      <c r="K26" s="929">
        <v>0.8</v>
      </c>
      <c r="L26" s="929">
        <v>1.5</v>
      </c>
      <c r="M26" s="929">
        <v>0.8</v>
      </c>
      <c r="N26" s="929">
        <v>0.7</v>
      </c>
      <c r="O26" s="929">
        <v>0.6</v>
      </c>
      <c r="P26" s="931">
        <v>1.1000000000000001</v>
      </c>
      <c r="Q26" s="928">
        <v>1.5</v>
      </c>
      <c r="R26" s="929">
        <v>3.4</v>
      </c>
      <c r="S26" s="929">
        <v>1.1000000000000001</v>
      </c>
      <c r="T26" s="929">
        <v>6.3</v>
      </c>
      <c r="U26" s="929">
        <v>4.8</v>
      </c>
      <c r="V26" s="929">
        <v>3.6</v>
      </c>
      <c r="W26" s="929">
        <v>4.3</v>
      </c>
      <c r="X26" s="929">
        <v>7.6</v>
      </c>
      <c r="Y26" s="932">
        <v>3.2</v>
      </c>
      <c r="Z26" s="1010">
        <v>2.9</v>
      </c>
      <c r="AA26" s="1010">
        <v>4.7</v>
      </c>
      <c r="AB26" s="929">
        <v>3.2</v>
      </c>
      <c r="AC26" s="928">
        <v>2.6</v>
      </c>
      <c r="AD26" s="1469"/>
      <c r="AE26" s="1460"/>
      <c r="DT26" s="604"/>
      <c r="DU26" s="446"/>
      <c r="DV26" s="602"/>
      <c r="DW26" s="603"/>
      <c r="DX26" s="603"/>
      <c r="DY26" s="446"/>
      <c r="DZ26" s="602"/>
      <c r="EA26" s="446"/>
      <c r="EB26" s="604"/>
      <c r="EC26" s="602"/>
      <c r="ED26" s="602"/>
      <c r="EE26" s="602"/>
      <c r="EF26" s="604"/>
      <c r="EG26" s="442"/>
      <c r="EH26" s="442"/>
      <c r="EI26" s="442"/>
      <c r="EJ26" s="442"/>
      <c r="EK26" s="442"/>
      <c r="EL26" s="604"/>
      <c r="EM26" s="442"/>
      <c r="EN26" s="793"/>
      <c r="EO26" s="793"/>
      <c r="EP26" s="793"/>
      <c r="EQ26" s="442"/>
    </row>
    <row r="27" spans="1:147" s="103" customFormat="1" ht="13.5" customHeight="1" x14ac:dyDescent="0.15">
      <c r="A27" s="1520"/>
      <c r="B27" s="1455"/>
      <c r="C27" s="181" t="s">
        <v>211</v>
      </c>
      <c r="D27" s="182" t="s">
        <v>10</v>
      </c>
      <c r="E27" s="929">
        <v>2.4</v>
      </c>
      <c r="F27" s="929" t="s">
        <v>4</v>
      </c>
      <c r="G27" s="929">
        <v>1.3</v>
      </c>
      <c r="H27" s="929" t="s">
        <v>4</v>
      </c>
      <c r="I27" s="929">
        <v>1.6</v>
      </c>
      <c r="J27" s="929" t="s">
        <v>4</v>
      </c>
      <c r="K27" s="929">
        <v>1.4</v>
      </c>
      <c r="L27" s="929" t="s">
        <v>4</v>
      </c>
      <c r="M27" s="929">
        <v>1.1000000000000001</v>
      </c>
      <c r="N27" s="929" t="s">
        <v>4</v>
      </c>
      <c r="O27" s="929">
        <v>0.9</v>
      </c>
      <c r="P27" s="931" t="s">
        <v>4</v>
      </c>
      <c r="Q27" s="928">
        <v>1.4</v>
      </c>
      <c r="R27" s="929" t="s">
        <v>4</v>
      </c>
      <c r="S27" s="929" t="s">
        <v>174</v>
      </c>
      <c r="T27" s="929" t="s">
        <v>4</v>
      </c>
      <c r="U27" s="929">
        <v>4.5</v>
      </c>
      <c r="V27" s="929" t="s">
        <v>4</v>
      </c>
      <c r="W27" s="929">
        <v>3.6</v>
      </c>
      <c r="X27" s="929" t="s">
        <v>4</v>
      </c>
      <c r="Y27" s="932">
        <v>2.9</v>
      </c>
      <c r="Z27" s="1010" t="s">
        <v>4</v>
      </c>
      <c r="AA27" s="1010">
        <v>4.3</v>
      </c>
      <c r="AB27" s="929" t="s">
        <v>4</v>
      </c>
      <c r="AC27" s="928" t="s">
        <v>52</v>
      </c>
      <c r="AD27" s="1470"/>
      <c r="AE27" s="1461"/>
      <c r="DT27" s="604"/>
      <c r="DU27" s="446"/>
      <c r="DV27" s="602"/>
      <c r="DW27" s="603"/>
      <c r="DX27" s="603"/>
      <c r="DY27" s="446"/>
      <c r="DZ27" s="602"/>
      <c r="EA27" s="446"/>
      <c r="EB27" s="604"/>
      <c r="EC27" s="602"/>
      <c r="ED27" s="602"/>
      <c r="EE27" s="602"/>
      <c r="EF27" s="604"/>
      <c r="EG27" s="442"/>
      <c r="EH27" s="442"/>
      <c r="EI27" s="442"/>
      <c r="EJ27" s="442"/>
      <c r="EK27" s="442"/>
      <c r="EL27" s="604"/>
      <c r="EM27" s="442"/>
      <c r="EN27" s="793"/>
      <c r="EO27" s="793"/>
      <c r="EP27" s="793"/>
      <c r="EQ27" s="442"/>
    </row>
    <row r="28" spans="1:147" s="103" customFormat="1" ht="13.5" customHeight="1" x14ac:dyDescent="0.15">
      <c r="A28" s="1520"/>
      <c r="B28" s="1504"/>
      <c r="C28" s="390" t="s">
        <v>165</v>
      </c>
      <c r="D28" s="394" t="s">
        <v>10</v>
      </c>
      <c r="E28" s="1149">
        <v>2.4</v>
      </c>
      <c r="F28" s="1149">
        <v>2.2999999999999998</v>
      </c>
      <c r="G28" s="1149">
        <v>1.3</v>
      </c>
      <c r="H28" s="1149">
        <v>1</v>
      </c>
      <c r="I28" s="1149">
        <v>1.4</v>
      </c>
      <c r="J28" s="1149">
        <v>1</v>
      </c>
      <c r="K28" s="1149">
        <v>1.1000000000000001</v>
      </c>
      <c r="L28" s="1149">
        <v>1.5</v>
      </c>
      <c r="M28" s="1149">
        <v>0.9</v>
      </c>
      <c r="N28" s="1149">
        <v>0.7</v>
      </c>
      <c r="O28" s="1149">
        <v>0.8</v>
      </c>
      <c r="P28" s="1150">
        <v>1.1000000000000001</v>
      </c>
      <c r="Q28" s="1151">
        <v>1.4</v>
      </c>
      <c r="R28" s="1149">
        <v>3.4</v>
      </c>
      <c r="S28" s="1149">
        <v>0.7</v>
      </c>
      <c r="T28" s="1149">
        <v>6.3</v>
      </c>
      <c r="U28" s="1149">
        <v>5.0999999999999996</v>
      </c>
      <c r="V28" s="1149">
        <v>3.6</v>
      </c>
      <c r="W28" s="1149">
        <v>4.9000000000000004</v>
      </c>
      <c r="X28" s="1149">
        <v>7.6</v>
      </c>
      <c r="Y28" s="1059">
        <v>3.4</v>
      </c>
      <c r="Z28" s="1067">
        <v>2.9</v>
      </c>
      <c r="AA28" s="1067">
        <v>4.9000000000000004</v>
      </c>
      <c r="AB28" s="1149">
        <v>3.2</v>
      </c>
      <c r="AC28" s="1151">
        <v>2.6</v>
      </c>
      <c r="AD28" s="1061">
        <v>7.6</v>
      </c>
      <c r="AE28" s="1152">
        <v>0.7</v>
      </c>
      <c r="AH28" s="446"/>
      <c r="AI28" s="446"/>
      <c r="AJ28" s="446"/>
      <c r="AK28" s="446"/>
      <c r="AL28" s="446"/>
      <c r="AM28" s="446"/>
      <c r="AN28" s="446"/>
      <c r="AO28" s="446"/>
      <c r="AP28" s="446"/>
      <c r="AQ28" s="446"/>
      <c r="AR28" s="770"/>
      <c r="AS28" s="770"/>
      <c r="AT28" s="770"/>
      <c r="AU28" s="446"/>
      <c r="AW28" s="442"/>
      <c r="AX28" s="603"/>
      <c r="AY28" s="442"/>
      <c r="AZ28" s="442"/>
      <c r="BA28" s="442"/>
      <c r="BB28" s="442"/>
      <c r="BC28" s="442"/>
      <c r="BD28" s="442"/>
      <c r="BE28" s="442"/>
      <c r="BF28" s="442"/>
      <c r="BG28" s="442"/>
      <c r="BH28" s="442"/>
      <c r="BI28" s="442"/>
      <c r="BJ28" s="442"/>
      <c r="BK28" s="442"/>
      <c r="BL28" s="792"/>
      <c r="BM28" s="442"/>
      <c r="BN28" s="792"/>
      <c r="BO28" s="796"/>
      <c r="BP28" s="792"/>
      <c r="BQ28" s="795"/>
      <c r="BR28" s="795"/>
      <c r="BS28" s="788"/>
      <c r="BT28" s="792"/>
      <c r="BV28" s="446"/>
      <c r="BW28" s="446"/>
      <c r="BX28" s="446"/>
      <c r="BY28" s="446"/>
      <c r="BZ28" s="446"/>
      <c r="CA28" s="446"/>
      <c r="CB28" s="446"/>
      <c r="CC28" s="446"/>
      <c r="CD28" s="446"/>
      <c r="CE28" s="446"/>
      <c r="CF28" s="446"/>
      <c r="CG28" s="446"/>
      <c r="CH28" s="446"/>
      <c r="CI28" s="446"/>
      <c r="CJ28" s="446"/>
      <c r="CK28" s="446"/>
      <c r="CL28" s="446"/>
      <c r="CM28" s="446"/>
      <c r="CN28" s="446"/>
      <c r="CO28" s="446"/>
      <c r="CP28" s="770"/>
      <c r="CQ28" s="770"/>
      <c r="CR28" s="770"/>
      <c r="CS28" s="446"/>
      <c r="CU28" s="446"/>
      <c r="CV28" s="446"/>
      <c r="CW28" s="446"/>
      <c r="CX28" s="446"/>
      <c r="CY28" s="446"/>
      <c r="CZ28" s="446"/>
      <c r="DA28" s="446"/>
      <c r="DB28" s="446"/>
      <c r="DC28" s="446"/>
      <c r="DD28" s="446"/>
      <c r="DE28" s="792"/>
      <c r="DF28" s="792"/>
      <c r="DG28" s="446"/>
      <c r="DH28" s="446"/>
      <c r="DI28" s="446"/>
      <c r="DJ28" s="446"/>
      <c r="DK28" s="446"/>
      <c r="DL28" s="446"/>
      <c r="DM28" s="446"/>
      <c r="DN28" s="446"/>
      <c r="DO28" s="770"/>
      <c r="DP28" s="770"/>
      <c r="DQ28" s="770"/>
      <c r="DR28" s="446"/>
      <c r="DT28" s="604"/>
      <c r="DU28" s="446"/>
      <c r="DV28" s="602"/>
      <c r="DW28" s="603"/>
      <c r="DX28" s="603"/>
      <c r="DY28" s="446"/>
      <c r="DZ28" s="602"/>
      <c r="EA28" s="446"/>
      <c r="EB28" s="604"/>
      <c r="EC28" s="602"/>
      <c r="ED28" s="602"/>
      <c r="EE28" s="602"/>
      <c r="EF28" s="604"/>
      <c r="EG28" s="442"/>
      <c r="EH28" s="442"/>
      <c r="EI28" s="442"/>
      <c r="EJ28" s="442"/>
      <c r="EK28" s="442"/>
      <c r="EL28" s="604"/>
      <c r="EM28" s="442"/>
      <c r="EN28" s="793"/>
      <c r="EO28" s="793"/>
      <c r="EP28" s="793"/>
      <c r="EQ28" s="442"/>
    </row>
    <row r="29" spans="1:147" s="103" customFormat="1" ht="13.5" customHeight="1" x14ac:dyDescent="0.15">
      <c r="A29" s="1520"/>
      <c r="B29" s="1452" t="s">
        <v>2</v>
      </c>
      <c r="C29" s="444" t="s">
        <v>157</v>
      </c>
      <c r="D29" s="397" t="s">
        <v>10</v>
      </c>
      <c r="E29" s="141">
        <v>2</v>
      </c>
      <c r="F29" s="141" t="s">
        <v>4</v>
      </c>
      <c r="G29" s="141">
        <v>2</v>
      </c>
      <c r="H29" s="141" t="s">
        <v>4</v>
      </c>
      <c r="I29" s="141">
        <v>1</v>
      </c>
      <c r="J29" s="141" t="s">
        <v>4</v>
      </c>
      <c r="K29" s="141">
        <v>2</v>
      </c>
      <c r="L29" s="141" t="s">
        <v>4</v>
      </c>
      <c r="M29" s="141">
        <v>2</v>
      </c>
      <c r="N29" s="141" t="s">
        <v>4</v>
      </c>
      <c r="O29" s="141">
        <v>1</v>
      </c>
      <c r="P29" s="140" t="s">
        <v>4</v>
      </c>
      <c r="Q29" s="141">
        <v>2</v>
      </c>
      <c r="R29" s="141" t="s">
        <v>4</v>
      </c>
      <c r="S29" s="141">
        <v>4</v>
      </c>
      <c r="T29" s="141" t="s">
        <v>4</v>
      </c>
      <c r="U29" s="141">
        <v>9</v>
      </c>
      <c r="V29" s="141" t="s">
        <v>4</v>
      </c>
      <c r="W29" s="141">
        <v>14</v>
      </c>
      <c r="X29" s="141" t="s">
        <v>4</v>
      </c>
      <c r="Y29" s="144">
        <v>8</v>
      </c>
      <c r="Z29" s="144" t="s">
        <v>4</v>
      </c>
      <c r="AA29" s="144">
        <v>7</v>
      </c>
      <c r="AB29" s="141" t="s">
        <v>4</v>
      </c>
      <c r="AC29" s="206" t="s">
        <v>52</v>
      </c>
      <c r="AD29" s="1475">
        <v>14</v>
      </c>
      <c r="AE29" s="1478" t="s">
        <v>175</v>
      </c>
      <c r="CU29" s="446"/>
      <c r="CV29" s="446"/>
      <c r="CW29" s="446"/>
      <c r="CX29" s="446"/>
      <c r="CY29" s="446"/>
      <c r="CZ29" s="446"/>
      <c r="DA29" s="446"/>
      <c r="DB29" s="446"/>
      <c r="DC29" s="446"/>
      <c r="DD29" s="446"/>
      <c r="DE29" s="792"/>
      <c r="DF29" s="792"/>
      <c r="DG29" s="446"/>
      <c r="DH29" s="446"/>
      <c r="DI29" s="446"/>
      <c r="DJ29" s="446"/>
      <c r="DK29" s="446"/>
      <c r="DL29" s="446"/>
      <c r="DM29" s="446"/>
      <c r="DN29" s="446"/>
      <c r="DO29" s="770"/>
      <c r="DP29" s="770"/>
      <c r="DQ29" s="770"/>
      <c r="DR29" s="446"/>
      <c r="DT29" s="604"/>
      <c r="DU29" s="446"/>
      <c r="DV29" s="602"/>
      <c r="DW29" s="603"/>
      <c r="DX29" s="603"/>
      <c r="DY29" s="446"/>
      <c r="DZ29" s="602"/>
      <c r="EA29" s="446"/>
      <c r="EB29" s="604"/>
      <c r="EC29" s="602"/>
      <c r="ED29" s="602"/>
      <c r="EE29" s="602"/>
      <c r="EF29" s="604"/>
      <c r="EG29" s="442"/>
      <c r="EH29" s="442"/>
      <c r="EI29" s="442"/>
      <c r="EJ29" s="442"/>
      <c r="EK29" s="442"/>
      <c r="EL29" s="604"/>
      <c r="EM29" s="442"/>
      <c r="EN29" s="793"/>
      <c r="EO29" s="793"/>
      <c r="EP29" s="793"/>
      <c r="EQ29" s="442"/>
    </row>
    <row r="30" spans="1:147" s="103" customFormat="1" ht="13.5" customHeight="1" x14ac:dyDescent="0.15">
      <c r="A30" s="1520"/>
      <c r="B30" s="1455"/>
      <c r="C30" s="181" t="s">
        <v>210</v>
      </c>
      <c r="D30" s="182" t="s">
        <v>10</v>
      </c>
      <c r="E30" s="106">
        <v>2</v>
      </c>
      <c r="F30" s="106">
        <v>3</v>
      </c>
      <c r="G30" s="106">
        <v>2</v>
      </c>
      <c r="H30" s="106">
        <v>2</v>
      </c>
      <c r="I30" s="106" t="s">
        <v>175</v>
      </c>
      <c r="J30" s="106">
        <v>1</v>
      </c>
      <c r="K30" s="106">
        <v>2</v>
      </c>
      <c r="L30" s="106">
        <v>2</v>
      </c>
      <c r="M30" s="106">
        <v>1</v>
      </c>
      <c r="N30" s="106">
        <v>1</v>
      </c>
      <c r="O30" s="106">
        <v>1</v>
      </c>
      <c r="P30" s="105">
        <v>2</v>
      </c>
      <c r="Q30" s="106">
        <v>2</v>
      </c>
      <c r="R30" s="106">
        <v>1</v>
      </c>
      <c r="S30" s="106">
        <v>2</v>
      </c>
      <c r="T30" s="106">
        <v>5</v>
      </c>
      <c r="U30" s="106">
        <v>4</v>
      </c>
      <c r="V30" s="106">
        <v>6</v>
      </c>
      <c r="W30" s="106">
        <v>7</v>
      </c>
      <c r="X30" s="106">
        <v>9</v>
      </c>
      <c r="Y30" s="113">
        <v>6</v>
      </c>
      <c r="Z30" s="113">
        <v>4</v>
      </c>
      <c r="AA30" s="113">
        <v>5</v>
      </c>
      <c r="AB30" s="106">
        <v>3</v>
      </c>
      <c r="AC30" s="114">
        <v>3</v>
      </c>
      <c r="AD30" s="1476"/>
      <c r="AE30" s="1479"/>
      <c r="CU30" s="446"/>
      <c r="CV30" s="446"/>
      <c r="CW30" s="446"/>
      <c r="CX30" s="446"/>
      <c r="CY30" s="446"/>
      <c r="CZ30" s="446"/>
      <c r="DA30" s="446"/>
      <c r="DB30" s="446"/>
      <c r="DC30" s="446"/>
      <c r="DD30" s="446"/>
      <c r="DE30" s="792"/>
      <c r="DF30" s="792"/>
      <c r="DG30" s="446"/>
      <c r="DH30" s="446"/>
      <c r="DI30" s="446"/>
      <c r="DJ30" s="446"/>
      <c r="DK30" s="446"/>
      <c r="DL30" s="446"/>
      <c r="DM30" s="446"/>
      <c r="DN30" s="446"/>
      <c r="DO30" s="770"/>
      <c r="DP30" s="770"/>
      <c r="DQ30" s="770"/>
      <c r="DR30" s="446"/>
      <c r="DT30" s="604"/>
      <c r="DU30" s="446"/>
      <c r="DV30" s="602"/>
      <c r="DW30" s="603"/>
      <c r="DX30" s="603"/>
      <c r="DY30" s="446"/>
      <c r="DZ30" s="602"/>
      <c r="EA30" s="446"/>
      <c r="EB30" s="604"/>
      <c r="EC30" s="602"/>
      <c r="ED30" s="602"/>
      <c r="EE30" s="602"/>
      <c r="EF30" s="604"/>
      <c r="EG30" s="442"/>
      <c r="EH30" s="442"/>
      <c r="EI30" s="442"/>
      <c r="EJ30" s="442"/>
      <c r="EK30" s="442"/>
      <c r="EL30" s="604"/>
      <c r="EM30" s="442"/>
      <c r="EN30" s="793"/>
      <c r="EO30" s="793"/>
      <c r="EP30" s="793"/>
      <c r="EQ30" s="442"/>
    </row>
    <row r="31" spans="1:147" s="103" customFormat="1" ht="13.5" customHeight="1" x14ac:dyDescent="0.15">
      <c r="A31" s="1520"/>
      <c r="B31" s="1455"/>
      <c r="C31" s="181" t="s">
        <v>211</v>
      </c>
      <c r="D31" s="182" t="s">
        <v>10</v>
      </c>
      <c r="E31" s="106">
        <v>2</v>
      </c>
      <c r="F31" s="106" t="s">
        <v>4</v>
      </c>
      <c r="G31" s="106">
        <v>2</v>
      </c>
      <c r="H31" s="106" t="s">
        <v>4</v>
      </c>
      <c r="I31" s="106">
        <v>2</v>
      </c>
      <c r="J31" s="106" t="s">
        <v>4</v>
      </c>
      <c r="K31" s="106">
        <v>2</v>
      </c>
      <c r="L31" s="106" t="s">
        <v>4</v>
      </c>
      <c r="M31" s="106">
        <v>2</v>
      </c>
      <c r="N31" s="106" t="s">
        <v>4</v>
      </c>
      <c r="O31" s="106">
        <v>1</v>
      </c>
      <c r="P31" s="105" t="s">
        <v>4</v>
      </c>
      <c r="Q31" s="106">
        <v>1</v>
      </c>
      <c r="R31" s="106" t="s">
        <v>4</v>
      </c>
      <c r="S31" s="106">
        <v>5</v>
      </c>
      <c r="T31" s="106" t="s">
        <v>4</v>
      </c>
      <c r="U31" s="106">
        <v>4</v>
      </c>
      <c r="V31" s="106" t="s">
        <v>4</v>
      </c>
      <c r="W31" s="106">
        <v>6</v>
      </c>
      <c r="X31" s="106" t="s">
        <v>4</v>
      </c>
      <c r="Y31" s="113">
        <v>8</v>
      </c>
      <c r="Z31" s="113" t="s">
        <v>4</v>
      </c>
      <c r="AA31" s="113">
        <v>4</v>
      </c>
      <c r="AB31" s="106" t="s">
        <v>4</v>
      </c>
      <c r="AC31" s="114" t="s">
        <v>52</v>
      </c>
      <c r="AD31" s="1477"/>
      <c r="AE31" s="1480"/>
      <c r="CU31" s="446"/>
      <c r="CV31" s="446"/>
      <c r="CW31" s="446"/>
      <c r="CX31" s="446"/>
      <c r="CY31" s="446"/>
      <c r="CZ31" s="446"/>
      <c r="DA31" s="446"/>
      <c r="DB31" s="446"/>
      <c r="DC31" s="446"/>
      <c r="DD31" s="446"/>
      <c r="DE31" s="792"/>
      <c r="DF31" s="792"/>
      <c r="DG31" s="446"/>
      <c r="DH31" s="446"/>
      <c r="DI31" s="446"/>
      <c r="DJ31" s="446"/>
      <c r="DK31" s="446"/>
      <c r="DL31" s="446"/>
      <c r="DM31" s="446"/>
      <c r="DN31" s="446"/>
      <c r="DO31" s="770"/>
      <c r="DP31" s="770"/>
      <c r="DQ31" s="770"/>
      <c r="DR31" s="446"/>
      <c r="DT31" s="604"/>
      <c r="DU31" s="446"/>
      <c r="DV31" s="602"/>
      <c r="DW31" s="603"/>
      <c r="DX31" s="603"/>
      <c r="DY31" s="446"/>
      <c r="DZ31" s="602"/>
      <c r="EA31" s="446"/>
      <c r="EB31" s="604"/>
      <c r="EC31" s="602"/>
      <c r="ED31" s="602"/>
      <c r="EE31" s="602"/>
      <c r="EF31" s="604"/>
      <c r="EG31" s="442"/>
      <c r="EH31" s="442"/>
      <c r="EI31" s="442"/>
      <c r="EJ31" s="442"/>
      <c r="EK31" s="442"/>
      <c r="EL31" s="604"/>
      <c r="EM31" s="442"/>
      <c r="EN31" s="793"/>
      <c r="EO31" s="793"/>
      <c r="EP31" s="793"/>
      <c r="EQ31" s="442"/>
    </row>
    <row r="32" spans="1:147" s="103" customFormat="1" ht="13.5" customHeight="1" x14ac:dyDescent="0.15">
      <c r="A32" s="1520"/>
      <c r="B32" s="1504"/>
      <c r="C32" s="390" t="s">
        <v>165</v>
      </c>
      <c r="D32" s="394" t="s">
        <v>10</v>
      </c>
      <c r="E32" s="708">
        <v>2</v>
      </c>
      <c r="F32" s="708">
        <v>3</v>
      </c>
      <c r="G32" s="708">
        <v>2</v>
      </c>
      <c r="H32" s="708">
        <v>2</v>
      </c>
      <c r="I32" s="708">
        <v>1</v>
      </c>
      <c r="J32" s="708">
        <v>1</v>
      </c>
      <c r="K32" s="708">
        <v>2</v>
      </c>
      <c r="L32" s="708">
        <v>2</v>
      </c>
      <c r="M32" s="708">
        <v>2</v>
      </c>
      <c r="N32" s="708">
        <v>1</v>
      </c>
      <c r="O32" s="708">
        <v>1</v>
      </c>
      <c r="P32" s="799">
        <v>2</v>
      </c>
      <c r="Q32" s="708">
        <v>2</v>
      </c>
      <c r="R32" s="708">
        <v>1</v>
      </c>
      <c r="S32" s="708">
        <v>4</v>
      </c>
      <c r="T32" s="708">
        <v>5</v>
      </c>
      <c r="U32" s="708">
        <v>6</v>
      </c>
      <c r="V32" s="708">
        <v>6</v>
      </c>
      <c r="W32" s="708">
        <v>9</v>
      </c>
      <c r="X32" s="708">
        <v>9</v>
      </c>
      <c r="Y32" s="708">
        <v>7</v>
      </c>
      <c r="Z32" s="708">
        <v>4</v>
      </c>
      <c r="AA32" s="708">
        <v>5</v>
      </c>
      <c r="AB32" s="708">
        <v>3</v>
      </c>
      <c r="AC32" s="280">
        <v>3</v>
      </c>
      <c r="AD32" s="284">
        <v>9</v>
      </c>
      <c r="AE32" s="282">
        <v>1</v>
      </c>
      <c r="AH32" s="446"/>
      <c r="AI32" s="446"/>
      <c r="AJ32" s="446"/>
      <c r="AK32" s="446"/>
      <c r="AL32" s="446"/>
      <c r="AM32" s="446"/>
      <c r="AN32" s="446"/>
      <c r="AO32" s="446"/>
      <c r="AP32" s="446"/>
      <c r="AQ32" s="446"/>
      <c r="AR32" s="770"/>
      <c r="AS32" s="770"/>
      <c r="AT32" s="770"/>
      <c r="AU32" s="446"/>
      <c r="AW32" s="442"/>
      <c r="AX32" s="603"/>
      <c r="AY32" s="442"/>
      <c r="AZ32" s="442"/>
      <c r="BA32" s="442"/>
      <c r="BB32" s="442"/>
      <c r="BC32" s="442"/>
      <c r="BD32" s="442"/>
      <c r="BE32" s="442"/>
      <c r="BF32" s="442"/>
      <c r="BG32" s="442"/>
      <c r="BH32" s="442"/>
      <c r="BI32" s="442"/>
      <c r="BJ32" s="442"/>
      <c r="BK32" s="442"/>
      <c r="BL32" s="792"/>
      <c r="BM32" s="442"/>
      <c r="BN32" s="792"/>
      <c r="BO32" s="796"/>
      <c r="BP32" s="792"/>
      <c r="BQ32" s="795"/>
      <c r="BR32" s="795"/>
      <c r="BS32" s="788"/>
      <c r="BT32" s="792"/>
      <c r="BV32" s="446"/>
      <c r="BW32" s="446"/>
      <c r="BX32" s="446"/>
      <c r="BY32" s="446"/>
      <c r="BZ32" s="446"/>
      <c r="CA32" s="446"/>
      <c r="CB32" s="446"/>
      <c r="CC32" s="446"/>
      <c r="CD32" s="446"/>
      <c r="CE32" s="446"/>
      <c r="CF32" s="446"/>
      <c r="CG32" s="446"/>
      <c r="CH32" s="446"/>
      <c r="CI32" s="446"/>
      <c r="CJ32" s="446"/>
      <c r="CK32" s="446"/>
      <c r="CL32" s="446"/>
      <c r="CM32" s="446"/>
      <c r="CN32" s="446"/>
      <c r="CO32" s="446"/>
      <c r="CP32" s="770"/>
      <c r="CQ32" s="770"/>
      <c r="CR32" s="770"/>
      <c r="CS32" s="446"/>
      <c r="CU32" s="446"/>
      <c r="CV32" s="446"/>
      <c r="CW32" s="446"/>
      <c r="CX32" s="446"/>
      <c r="CY32" s="446"/>
      <c r="CZ32" s="446"/>
      <c r="DA32" s="446"/>
      <c r="DB32" s="446"/>
      <c r="DC32" s="446"/>
      <c r="DD32" s="446"/>
      <c r="DE32" s="792"/>
      <c r="DF32" s="792"/>
      <c r="DG32" s="446"/>
      <c r="DH32" s="446"/>
      <c r="DI32" s="446"/>
      <c r="DJ32" s="446"/>
      <c r="DK32" s="446"/>
      <c r="DL32" s="446"/>
      <c r="DM32" s="446"/>
      <c r="DN32" s="446"/>
      <c r="DO32" s="770"/>
      <c r="DP32" s="770"/>
      <c r="DQ32" s="770"/>
      <c r="DR32" s="446"/>
      <c r="DT32" s="604"/>
      <c r="DU32" s="446"/>
      <c r="DV32" s="602"/>
      <c r="DW32" s="603"/>
      <c r="DX32" s="603"/>
      <c r="DY32" s="446"/>
      <c r="DZ32" s="602"/>
      <c r="EA32" s="446"/>
      <c r="EB32" s="604"/>
      <c r="EC32" s="602"/>
      <c r="ED32" s="602"/>
      <c r="EE32" s="602"/>
      <c r="EF32" s="604"/>
      <c r="EG32" s="442"/>
      <c r="EH32" s="442"/>
      <c r="EI32" s="442"/>
      <c r="EJ32" s="442"/>
      <c r="EK32" s="442"/>
      <c r="EL32" s="604"/>
      <c r="EM32" s="442"/>
      <c r="EN32" s="793"/>
      <c r="EO32" s="793"/>
      <c r="EP32" s="793"/>
      <c r="EQ32" s="442"/>
    </row>
    <row r="33" spans="1:147" s="103" customFormat="1" ht="13.5" customHeight="1" x14ac:dyDescent="0.15">
      <c r="A33" s="1520"/>
      <c r="B33" s="1452" t="s">
        <v>3</v>
      </c>
      <c r="C33" s="444" t="s">
        <v>157</v>
      </c>
      <c r="D33" s="203" t="s">
        <v>10</v>
      </c>
      <c r="E33" s="973">
        <v>10</v>
      </c>
      <c r="F33" s="973" t="s">
        <v>4</v>
      </c>
      <c r="G33" s="973">
        <v>9.6999999999999993</v>
      </c>
      <c r="H33" s="973" t="s">
        <v>4</v>
      </c>
      <c r="I33" s="973">
        <v>8</v>
      </c>
      <c r="J33" s="973" t="s">
        <v>4</v>
      </c>
      <c r="K33" s="973">
        <v>7.9</v>
      </c>
      <c r="L33" s="973" t="s">
        <v>4</v>
      </c>
      <c r="M33" s="973">
        <v>7.6</v>
      </c>
      <c r="N33" s="973" t="s">
        <v>4</v>
      </c>
      <c r="O33" s="973">
        <v>6.4</v>
      </c>
      <c r="P33" s="975" t="s">
        <v>4</v>
      </c>
      <c r="Q33" s="976">
        <v>8.3000000000000007</v>
      </c>
      <c r="R33" s="973" t="s">
        <v>4</v>
      </c>
      <c r="S33" s="973">
        <v>9.1999999999999993</v>
      </c>
      <c r="T33" s="973" t="s">
        <v>4</v>
      </c>
      <c r="U33" s="973">
        <v>14</v>
      </c>
      <c r="V33" s="973" t="s">
        <v>4</v>
      </c>
      <c r="W33" s="973">
        <v>15</v>
      </c>
      <c r="X33" s="973" t="s">
        <v>4</v>
      </c>
      <c r="Y33" s="977">
        <v>13</v>
      </c>
      <c r="Z33" s="978" t="s">
        <v>4</v>
      </c>
      <c r="AA33" s="978">
        <v>13</v>
      </c>
      <c r="AB33" s="973" t="s">
        <v>4</v>
      </c>
      <c r="AC33" s="976" t="s">
        <v>52</v>
      </c>
      <c r="AD33" s="1468">
        <v>15</v>
      </c>
      <c r="AE33" s="1459">
        <v>5.8</v>
      </c>
      <c r="BV33" s="446"/>
      <c r="BW33" s="446"/>
      <c r="BX33" s="446"/>
      <c r="BY33" s="446"/>
      <c r="BZ33" s="446"/>
      <c r="CA33" s="446"/>
      <c r="CB33" s="446"/>
      <c r="CC33" s="446"/>
      <c r="CD33" s="446"/>
      <c r="CE33" s="446"/>
      <c r="CF33" s="446"/>
      <c r="CG33" s="446"/>
      <c r="CH33" s="446"/>
      <c r="CI33" s="446"/>
      <c r="CJ33" s="446"/>
      <c r="CK33" s="446"/>
      <c r="CL33" s="446"/>
      <c r="CM33" s="446"/>
      <c r="CN33" s="446"/>
      <c r="CO33" s="446"/>
      <c r="CP33" s="770"/>
      <c r="CQ33" s="770"/>
      <c r="CR33" s="770"/>
      <c r="CS33" s="446"/>
      <c r="CU33" s="446"/>
      <c r="CV33" s="446"/>
      <c r="CW33" s="446"/>
      <c r="CX33" s="446"/>
      <c r="CY33" s="446"/>
      <c r="CZ33" s="446"/>
      <c r="DA33" s="446"/>
      <c r="DB33" s="446"/>
      <c r="DC33" s="446"/>
      <c r="DD33" s="446"/>
      <c r="DE33" s="792"/>
      <c r="DF33" s="792"/>
      <c r="DG33" s="446"/>
      <c r="DH33" s="446"/>
      <c r="DI33" s="446"/>
      <c r="DJ33" s="446"/>
      <c r="DK33" s="446"/>
      <c r="DL33" s="446"/>
      <c r="DM33" s="446"/>
      <c r="DN33" s="446"/>
      <c r="DO33" s="770"/>
      <c r="DP33" s="770"/>
      <c r="DQ33" s="770"/>
      <c r="DR33" s="446"/>
      <c r="DT33" s="604"/>
      <c r="DU33" s="446"/>
      <c r="DV33" s="602"/>
      <c r="DW33" s="603"/>
      <c r="DX33" s="603"/>
      <c r="DY33" s="446"/>
      <c r="DZ33" s="602"/>
      <c r="EA33" s="446"/>
      <c r="EB33" s="604"/>
      <c r="EC33" s="602"/>
      <c r="ED33" s="602"/>
      <c r="EE33" s="602"/>
      <c r="EF33" s="604"/>
      <c r="EG33" s="442"/>
      <c r="EH33" s="442"/>
      <c r="EI33" s="442"/>
      <c r="EJ33" s="442"/>
      <c r="EK33" s="442"/>
      <c r="EL33" s="604"/>
      <c r="EM33" s="442"/>
      <c r="EN33" s="793"/>
      <c r="EO33" s="793"/>
      <c r="EP33" s="793"/>
      <c r="EQ33" s="442"/>
    </row>
    <row r="34" spans="1:147" s="103" customFormat="1" ht="13.5" customHeight="1" x14ac:dyDescent="0.15">
      <c r="A34" s="1520"/>
      <c r="B34" s="1455"/>
      <c r="C34" s="181" t="s">
        <v>210</v>
      </c>
      <c r="D34" s="182" t="s">
        <v>10</v>
      </c>
      <c r="E34" s="929">
        <v>9.6999999999999993</v>
      </c>
      <c r="F34" s="929">
        <v>11</v>
      </c>
      <c r="G34" s="929">
        <v>9.1999999999999993</v>
      </c>
      <c r="H34" s="929">
        <v>9.1</v>
      </c>
      <c r="I34" s="929">
        <v>7.6</v>
      </c>
      <c r="J34" s="929">
        <v>7.7</v>
      </c>
      <c r="K34" s="929">
        <v>7.5</v>
      </c>
      <c r="L34" s="929">
        <v>6.6</v>
      </c>
      <c r="M34" s="929">
        <v>7.5</v>
      </c>
      <c r="N34" s="929">
        <v>5.8</v>
      </c>
      <c r="O34" s="929">
        <v>6.6</v>
      </c>
      <c r="P34" s="931">
        <v>7.9</v>
      </c>
      <c r="Q34" s="928">
        <v>7.8</v>
      </c>
      <c r="R34" s="929">
        <v>7.4</v>
      </c>
      <c r="S34" s="929">
        <v>7.6</v>
      </c>
      <c r="T34" s="929">
        <v>14</v>
      </c>
      <c r="U34" s="929">
        <v>12</v>
      </c>
      <c r="V34" s="929">
        <v>12</v>
      </c>
      <c r="W34" s="929">
        <v>12</v>
      </c>
      <c r="X34" s="929">
        <v>15</v>
      </c>
      <c r="Y34" s="932">
        <v>12</v>
      </c>
      <c r="Z34" s="1010">
        <v>11</v>
      </c>
      <c r="AA34" s="1010">
        <v>12</v>
      </c>
      <c r="AB34" s="929">
        <v>11</v>
      </c>
      <c r="AC34" s="928">
        <v>9.6</v>
      </c>
      <c r="AD34" s="1469"/>
      <c r="AE34" s="1460"/>
      <c r="BV34" s="446"/>
      <c r="BW34" s="446"/>
      <c r="BX34" s="446"/>
      <c r="BY34" s="446"/>
      <c r="BZ34" s="446"/>
      <c r="CA34" s="446"/>
      <c r="CB34" s="446"/>
      <c r="CC34" s="446"/>
      <c r="CD34" s="446"/>
      <c r="CE34" s="446"/>
      <c r="CF34" s="446"/>
      <c r="CG34" s="446"/>
      <c r="CH34" s="446"/>
      <c r="CI34" s="446"/>
      <c r="CJ34" s="446"/>
      <c r="CK34" s="446"/>
      <c r="CL34" s="446"/>
      <c r="CM34" s="446"/>
      <c r="CN34" s="446"/>
      <c r="CO34" s="446"/>
      <c r="CP34" s="770"/>
      <c r="CQ34" s="770"/>
      <c r="CR34" s="770"/>
      <c r="CS34" s="446"/>
      <c r="CU34" s="446"/>
      <c r="CV34" s="446"/>
      <c r="CW34" s="446"/>
      <c r="CX34" s="446"/>
      <c r="CY34" s="446"/>
      <c r="CZ34" s="446"/>
      <c r="DA34" s="446"/>
      <c r="DB34" s="446"/>
      <c r="DC34" s="446"/>
      <c r="DD34" s="446"/>
      <c r="DE34" s="792"/>
      <c r="DF34" s="792"/>
      <c r="DG34" s="446"/>
      <c r="DH34" s="446"/>
      <c r="DI34" s="446"/>
      <c r="DJ34" s="446"/>
      <c r="DK34" s="446"/>
      <c r="DL34" s="446"/>
      <c r="DM34" s="446"/>
      <c r="DN34" s="446"/>
      <c r="DO34" s="770"/>
      <c r="DP34" s="770"/>
      <c r="DQ34" s="770"/>
      <c r="DR34" s="446"/>
      <c r="DT34" s="604"/>
      <c r="DU34" s="446"/>
      <c r="DV34" s="602"/>
      <c r="DW34" s="603"/>
      <c r="DX34" s="603"/>
      <c r="DY34" s="446"/>
      <c r="DZ34" s="602"/>
      <c r="EA34" s="446"/>
      <c r="EB34" s="604"/>
      <c r="EC34" s="602"/>
      <c r="ED34" s="602"/>
      <c r="EE34" s="602"/>
      <c r="EF34" s="604"/>
      <c r="EG34" s="442"/>
      <c r="EH34" s="442"/>
      <c r="EI34" s="442"/>
      <c r="EJ34" s="442"/>
      <c r="EK34" s="442"/>
      <c r="EL34" s="604"/>
      <c r="EM34" s="442"/>
      <c r="EN34" s="793"/>
      <c r="EO34" s="793"/>
      <c r="EP34" s="793"/>
      <c r="EQ34" s="442"/>
    </row>
    <row r="35" spans="1:147" s="103" customFormat="1" ht="13.5" customHeight="1" x14ac:dyDescent="0.15">
      <c r="A35" s="1520"/>
      <c r="B35" s="1455"/>
      <c r="C35" s="181" t="s">
        <v>211</v>
      </c>
      <c r="D35" s="236" t="s">
        <v>10</v>
      </c>
      <c r="E35" s="929">
        <v>10</v>
      </c>
      <c r="F35" s="929" t="s">
        <v>4</v>
      </c>
      <c r="G35" s="929">
        <v>9.6</v>
      </c>
      <c r="H35" s="929" t="s">
        <v>4</v>
      </c>
      <c r="I35" s="929">
        <v>8.6</v>
      </c>
      <c r="J35" s="929" t="s">
        <v>4</v>
      </c>
      <c r="K35" s="929">
        <v>8.5</v>
      </c>
      <c r="L35" s="929" t="s">
        <v>4</v>
      </c>
      <c r="M35" s="929">
        <v>7.7</v>
      </c>
      <c r="N35" s="929" t="s">
        <v>4</v>
      </c>
      <c r="O35" s="929">
        <v>6.7</v>
      </c>
      <c r="P35" s="931" t="s">
        <v>4</v>
      </c>
      <c r="Q35" s="928">
        <v>8.5</v>
      </c>
      <c r="R35" s="929" t="s">
        <v>4</v>
      </c>
      <c r="S35" s="929">
        <v>8.9</v>
      </c>
      <c r="T35" s="929" t="s">
        <v>4</v>
      </c>
      <c r="U35" s="929">
        <v>12</v>
      </c>
      <c r="V35" s="929" t="s">
        <v>4</v>
      </c>
      <c r="W35" s="929">
        <v>12</v>
      </c>
      <c r="X35" s="929" t="s">
        <v>4</v>
      </c>
      <c r="Y35" s="932">
        <v>13</v>
      </c>
      <c r="Z35" s="932" t="s">
        <v>4</v>
      </c>
      <c r="AA35" s="932">
        <v>11</v>
      </c>
      <c r="AB35" s="929" t="s">
        <v>4</v>
      </c>
      <c r="AC35" s="928" t="s">
        <v>52</v>
      </c>
      <c r="AD35" s="1470"/>
      <c r="AE35" s="1461"/>
      <c r="BV35" s="446"/>
      <c r="BW35" s="446"/>
      <c r="BX35" s="446"/>
      <c r="BY35" s="446"/>
      <c r="BZ35" s="446"/>
      <c r="CA35" s="446"/>
      <c r="CB35" s="446"/>
      <c r="CC35" s="446"/>
      <c r="CD35" s="446"/>
      <c r="CE35" s="446"/>
      <c r="CF35" s="446"/>
      <c r="CG35" s="446"/>
      <c r="CH35" s="446"/>
      <c r="CI35" s="446"/>
      <c r="CJ35" s="446"/>
      <c r="CK35" s="446"/>
      <c r="CL35" s="446"/>
      <c r="CM35" s="446"/>
      <c r="CN35" s="446"/>
      <c r="CO35" s="446"/>
      <c r="CP35" s="770"/>
      <c r="CQ35" s="770"/>
      <c r="CR35" s="770"/>
      <c r="CS35" s="446"/>
      <c r="CU35" s="446"/>
      <c r="CV35" s="446"/>
      <c r="CW35" s="446"/>
      <c r="CX35" s="446"/>
      <c r="CY35" s="446"/>
      <c r="CZ35" s="446"/>
      <c r="DA35" s="446"/>
      <c r="DB35" s="446"/>
      <c r="DC35" s="446"/>
      <c r="DD35" s="446"/>
      <c r="DE35" s="792"/>
      <c r="DF35" s="792"/>
      <c r="DG35" s="446"/>
      <c r="DH35" s="446"/>
      <c r="DI35" s="446"/>
      <c r="DJ35" s="446"/>
      <c r="DK35" s="446"/>
      <c r="DL35" s="446"/>
      <c r="DM35" s="446"/>
      <c r="DN35" s="446"/>
      <c r="DO35" s="770"/>
      <c r="DP35" s="770"/>
      <c r="DQ35" s="770"/>
      <c r="DR35" s="446"/>
      <c r="DT35" s="604"/>
      <c r="DU35" s="446"/>
      <c r="DV35" s="602"/>
      <c r="DW35" s="603"/>
      <c r="DX35" s="603"/>
      <c r="DY35" s="446"/>
      <c r="DZ35" s="602"/>
      <c r="EA35" s="446"/>
      <c r="EB35" s="604"/>
      <c r="EC35" s="602"/>
      <c r="ED35" s="602"/>
      <c r="EE35" s="602"/>
      <c r="EF35" s="604"/>
      <c r="EG35" s="442"/>
      <c r="EH35" s="442"/>
      <c r="EI35" s="442"/>
      <c r="EJ35" s="442"/>
      <c r="EK35" s="442"/>
      <c r="EL35" s="604"/>
      <c r="EM35" s="442"/>
      <c r="EN35" s="793"/>
      <c r="EO35" s="793"/>
      <c r="EP35" s="793"/>
      <c r="EQ35" s="442"/>
    </row>
    <row r="36" spans="1:147" s="103" customFormat="1" ht="13.5" customHeight="1" x14ac:dyDescent="0.15">
      <c r="A36" s="1520"/>
      <c r="B36" s="1504"/>
      <c r="C36" s="453" t="s">
        <v>165</v>
      </c>
      <c r="D36" s="394" t="s">
        <v>10</v>
      </c>
      <c r="E36" s="1149">
        <v>9.9</v>
      </c>
      <c r="F36" s="962">
        <v>11</v>
      </c>
      <c r="G36" s="962">
        <v>9.5</v>
      </c>
      <c r="H36" s="962">
        <v>9.1</v>
      </c>
      <c r="I36" s="962">
        <v>8.1</v>
      </c>
      <c r="J36" s="962">
        <v>7.7</v>
      </c>
      <c r="K36" s="962">
        <v>8</v>
      </c>
      <c r="L36" s="962">
        <v>6.6</v>
      </c>
      <c r="M36" s="962">
        <v>7.6</v>
      </c>
      <c r="N36" s="962">
        <v>5.8</v>
      </c>
      <c r="O36" s="962">
        <v>6.6</v>
      </c>
      <c r="P36" s="1138">
        <v>7.9</v>
      </c>
      <c r="Q36" s="947">
        <v>8.1999999999999993</v>
      </c>
      <c r="R36" s="962">
        <v>7.4</v>
      </c>
      <c r="S36" s="962">
        <v>8.6</v>
      </c>
      <c r="T36" s="962">
        <v>14</v>
      </c>
      <c r="U36" s="962">
        <v>13</v>
      </c>
      <c r="V36" s="962">
        <v>12</v>
      </c>
      <c r="W36" s="962">
        <v>13</v>
      </c>
      <c r="X36" s="962">
        <v>15</v>
      </c>
      <c r="Y36" s="965">
        <v>13</v>
      </c>
      <c r="Z36" s="982">
        <v>11</v>
      </c>
      <c r="AA36" s="982">
        <v>12</v>
      </c>
      <c r="AB36" s="962">
        <v>11</v>
      </c>
      <c r="AC36" s="1151">
        <v>9.8000000000000007</v>
      </c>
      <c r="AD36" s="949">
        <v>15</v>
      </c>
      <c r="AE36" s="950">
        <v>5.8</v>
      </c>
      <c r="AH36" s="446"/>
      <c r="AI36" s="446"/>
      <c r="AJ36" s="446"/>
      <c r="AK36" s="446"/>
      <c r="AL36" s="446"/>
      <c r="AM36" s="446"/>
      <c r="AN36" s="446"/>
      <c r="AO36" s="446"/>
      <c r="AP36" s="446"/>
      <c r="AQ36" s="446"/>
      <c r="AR36" s="770"/>
      <c r="AS36" s="770"/>
      <c r="AT36" s="770"/>
      <c r="AU36" s="446"/>
      <c r="AW36" s="442"/>
      <c r="AX36" s="603"/>
      <c r="AY36" s="442"/>
      <c r="AZ36" s="442"/>
      <c r="BA36" s="442"/>
      <c r="BB36" s="442"/>
      <c r="BC36" s="442"/>
      <c r="BD36" s="442"/>
      <c r="BE36" s="442"/>
      <c r="BF36" s="442"/>
      <c r="BG36" s="442"/>
      <c r="BH36" s="442"/>
      <c r="BI36" s="442"/>
      <c r="BJ36" s="442"/>
      <c r="BK36" s="442"/>
      <c r="BL36" s="792"/>
      <c r="BM36" s="442"/>
      <c r="BN36" s="792"/>
      <c r="BO36" s="796"/>
      <c r="BP36" s="792"/>
      <c r="BQ36" s="795"/>
      <c r="BR36" s="795"/>
      <c r="BS36" s="788"/>
      <c r="BT36" s="792"/>
      <c r="BV36" s="446"/>
      <c r="BW36" s="446"/>
      <c r="BX36" s="446"/>
      <c r="BY36" s="446"/>
      <c r="BZ36" s="446"/>
      <c r="CA36" s="446"/>
      <c r="CB36" s="446"/>
      <c r="CC36" s="446"/>
      <c r="CD36" s="446"/>
      <c r="CE36" s="446"/>
      <c r="CF36" s="446"/>
      <c r="CG36" s="446"/>
      <c r="CH36" s="446"/>
      <c r="CI36" s="446"/>
      <c r="CJ36" s="446"/>
      <c r="CK36" s="446"/>
      <c r="CL36" s="446"/>
      <c r="CM36" s="446"/>
      <c r="CN36" s="446"/>
      <c r="CO36" s="446"/>
      <c r="CP36" s="770"/>
      <c r="CQ36" s="770"/>
      <c r="CR36" s="770"/>
      <c r="CS36" s="446"/>
      <c r="CU36" s="446"/>
      <c r="CV36" s="446"/>
      <c r="CW36" s="446"/>
      <c r="CX36" s="446"/>
      <c r="CY36" s="446"/>
      <c r="CZ36" s="446"/>
      <c r="DA36" s="446"/>
      <c r="DB36" s="446"/>
      <c r="DC36" s="446"/>
      <c r="DD36" s="446"/>
      <c r="DE36" s="792"/>
      <c r="DF36" s="792"/>
      <c r="DG36" s="446"/>
      <c r="DH36" s="446"/>
      <c r="DI36" s="446"/>
      <c r="DJ36" s="446"/>
      <c r="DK36" s="446"/>
      <c r="DL36" s="446"/>
      <c r="DM36" s="446"/>
      <c r="DN36" s="446"/>
      <c r="DO36" s="770"/>
      <c r="DP36" s="770"/>
      <c r="DQ36" s="770"/>
      <c r="DR36" s="446"/>
      <c r="DT36" s="604"/>
      <c r="DU36" s="446"/>
      <c r="DV36" s="602"/>
      <c r="DW36" s="603"/>
      <c r="DX36" s="603"/>
      <c r="DY36" s="446"/>
      <c r="DZ36" s="602"/>
      <c r="EA36" s="446"/>
      <c r="EB36" s="604"/>
      <c r="EC36" s="602"/>
      <c r="ED36" s="602"/>
      <c r="EE36" s="602"/>
      <c r="EF36" s="604"/>
      <c r="EG36" s="442"/>
      <c r="EH36" s="442"/>
      <c r="EI36" s="442"/>
      <c r="EJ36" s="442"/>
      <c r="EK36" s="442"/>
      <c r="EL36" s="604"/>
      <c r="EM36" s="442"/>
      <c r="EN36" s="793"/>
      <c r="EO36" s="793"/>
      <c r="EP36" s="793"/>
      <c r="EQ36" s="442"/>
    </row>
    <row r="37" spans="1:147" s="103" customFormat="1" ht="13.5" customHeight="1" x14ac:dyDescent="0.15">
      <c r="A37" s="1520"/>
      <c r="B37" s="1452" t="s">
        <v>74</v>
      </c>
      <c r="C37" s="444" t="s">
        <v>157</v>
      </c>
      <c r="D37" s="203" t="s">
        <v>75</v>
      </c>
      <c r="E37" s="398">
        <v>23</v>
      </c>
      <c r="F37" s="398" t="s">
        <v>4</v>
      </c>
      <c r="G37" s="398">
        <v>0</v>
      </c>
      <c r="H37" s="398" t="s">
        <v>4</v>
      </c>
      <c r="I37" s="398">
        <v>0</v>
      </c>
      <c r="J37" s="398" t="s">
        <v>4</v>
      </c>
      <c r="K37" s="398">
        <v>0</v>
      </c>
      <c r="L37" s="398" t="s">
        <v>4</v>
      </c>
      <c r="M37" s="398">
        <v>0</v>
      </c>
      <c r="N37" s="398" t="s">
        <v>4</v>
      </c>
      <c r="O37" s="398">
        <v>0</v>
      </c>
      <c r="P37" s="417" t="s">
        <v>4</v>
      </c>
      <c r="Q37" s="418">
        <v>450</v>
      </c>
      <c r="R37" s="398" t="s">
        <v>4</v>
      </c>
      <c r="S37" s="398">
        <v>250</v>
      </c>
      <c r="T37" s="398" t="s">
        <v>4</v>
      </c>
      <c r="U37" s="398">
        <v>380</v>
      </c>
      <c r="V37" s="398" t="s">
        <v>4</v>
      </c>
      <c r="W37" s="398">
        <v>160</v>
      </c>
      <c r="X37" s="398" t="s">
        <v>4</v>
      </c>
      <c r="Y37" s="399">
        <v>140</v>
      </c>
      <c r="Z37" s="562" t="s">
        <v>4</v>
      </c>
      <c r="AA37" s="562">
        <v>430</v>
      </c>
      <c r="AB37" s="398" t="s">
        <v>4</v>
      </c>
      <c r="AC37" s="206" t="s">
        <v>52</v>
      </c>
      <c r="AD37" s="1462">
        <v>1800</v>
      </c>
      <c r="AE37" s="1465">
        <v>0</v>
      </c>
      <c r="AW37" s="442"/>
      <c r="AX37" s="603"/>
      <c r="AY37" s="442"/>
      <c r="AZ37" s="442"/>
      <c r="BA37" s="442"/>
      <c r="BB37" s="442"/>
      <c r="BC37" s="442"/>
      <c r="BD37" s="442"/>
      <c r="BE37" s="442"/>
      <c r="BF37" s="442"/>
      <c r="BG37" s="442"/>
      <c r="BH37" s="442"/>
      <c r="BI37" s="442"/>
      <c r="BJ37" s="442"/>
      <c r="BK37" s="442"/>
      <c r="BL37" s="792"/>
      <c r="BM37" s="442"/>
      <c r="BN37" s="792"/>
      <c r="BO37" s="796"/>
      <c r="BP37" s="792"/>
      <c r="BQ37" s="795"/>
      <c r="BR37" s="795"/>
      <c r="BS37" s="788"/>
      <c r="BT37" s="792"/>
      <c r="BV37" s="446"/>
      <c r="BW37" s="446"/>
      <c r="BX37" s="446"/>
      <c r="BY37" s="446"/>
      <c r="BZ37" s="446"/>
      <c r="CA37" s="446"/>
      <c r="CB37" s="446"/>
      <c r="CC37" s="446"/>
      <c r="CD37" s="446"/>
      <c r="CE37" s="446"/>
      <c r="CF37" s="446"/>
      <c r="CG37" s="446"/>
      <c r="CH37" s="446"/>
      <c r="CI37" s="446"/>
      <c r="CJ37" s="446"/>
      <c r="CK37" s="446"/>
      <c r="CL37" s="446"/>
      <c r="CM37" s="446"/>
      <c r="CN37" s="446"/>
      <c r="CO37" s="446"/>
      <c r="CP37" s="770"/>
      <c r="CQ37" s="770"/>
      <c r="CR37" s="770"/>
      <c r="CS37" s="446"/>
      <c r="CU37" s="446"/>
      <c r="CV37" s="446"/>
      <c r="CW37" s="446"/>
      <c r="CX37" s="446"/>
      <c r="CY37" s="446"/>
      <c r="CZ37" s="446"/>
      <c r="DA37" s="446"/>
      <c r="DB37" s="446"/>
      <c r="DC37" s="446"/>
      <c r="DD37" s="446"/>
      <c r="DE37" s="792"/>
      <c r="DF37" s="792"/>
      <c r="DG37" s="446"/>
      <c r="DH37" s="446"/>
      <c r="DI37" s="446"/>
      <c r="DJ37" s="446"/>
      <c r="DK37" s="446"/>
      <c r="DL37" s="446"/>
      <c r="DM37" s="446"/>
      <c r="DN37" s="446"/>
      <c r="DO37" s="770"/>
      <c r="DP37" s="770"/>
      <c r="DQ37" s="770"/>
      <c r="DR37" s="446"/>
      <c r="DT37" s="604"/>
      <c r="DU37" s="446"/>
      <c r="DV37" s="602"/>
      <c r="DW37" s="603"/>
      <c r="DX37" s="603"/>
      <c r="DY37" s="446"/>
      <c r="DZ37" s="602"/>
      <c r="EA37" s="446"/>
      <c r="EB37" s="604"/>
      <c r="EC37" s="602"/>
      <c r="ED37" s="602"/>
      <c r="EE37" s="602"/>
      <c r="EF37" s="604"/>
      <c r="EG37" s="442"/>
      <c r="EH37" s="442"/>
      <c r="EI37" s="442"/>
      <c r="EJ37" s="442"/>
      <c r="EK37" s="442"/>
      <c r="EL37" s="604"/>
      <c r="EM37" s="442"/>
      <c r="EN37" s="793"/>
      <c r="EO37" s="793"/>
      <c r="EP37" s="793"/>
      <c r="EQ37" s="442"/>
    </row>
    <row r="38" spans="1:147" s="103" customFormat="1" ht="13.5" customHeight="1" x14ac:dyDescent="0.15">
      <c r="A38" s="1520"/>
      <c r="B38" s="1455"/>
      <c r="C38" s="181" t="s">
        <v>210</v>
      </c>
      <c r="D38" s="182" t="s">
        <v>75</v>
      </c>
      <c r="E38" s="552">
        <v>32</v>
      </c>
      <c r="F38" s="559">
        <v>32</v>
      </c>
      <c r="G38" s="559">
        <v>0</v>
      </c>
      <c r="H38" s="559">
        <v>0</v>
      </c>
      <c r="I38" s="559">
        <v>0</v>
      </c>
      <c r="J38" s="559">
        <v>0</v>
      </c>
      <c r="K38" s="559">
        <v>0</v>
      </c>
      <c r="L38" s="559">
        <v>0</v>
      </c>
      <c r="M38" s="559">
        <v>0</v>
      </c>
      <c r="N38" s="559">
        <v>0</v>
      </c>
      <c r="O38" s="559">
        <v>0</v>
      </c>
      <c r="P38" s="574">
        <v>0</v>
      </c>
      <c r="Q38" s="552">
        <v>340</v>
      </c>
      <c r="R38" s="559">
        <v>140</v>
      </c>
      <c r="S38" s="559">
        <v>0</v>
      </c>
      <c r="T38" s="294">
        <v>1800</v>
      </c>
      <c r="U38" s="559">
        <v>150</v>
      </c>
      <c r="V38" s="559">
        <v>2</v>
      </c>
      <c r="W38" s="559">
        <v>90</v>
      </c>
      <c r="X38" s="559">
        <v>210</v>
      </c>
      <c r="Y38" s="560">
        <v>96</v>
      </c>
      <c r="Z38" s="560">
        <v>18</v>
      </c>
      <c r="AA38" s="560">
        <v>55</v>
      </c>
      <c r="AB38" s="559">
        <v>55</v>
      </c>
      <c r="AC38" s="552">
        <v>130</v>
      </c>
      <c r="AD38" s="1463"/>
      <c r="AE38" s="1466"/>
      <c r="AW38" s="442"/>
      <c r="AX38" s="603"/>
      <c r="AY38" s="442"/>
      <c r="AZ38" s="442"/>
      <c r="BA38" s="442"/>
      <c r="BB38" s="442"/>
      <c r="BC38" s="442"/>
      <c r="BD38" s="442"/>
      <c r="BE38" s="442"/>
      <c r="BF38" s="442"/>
      <c r="BG38" s="442"/>
      <c r="BH38" s="442"/>
      <c r="BI38" s="442"/>
      <c r="BJ38" s="442"/>
      <c r="BK38" s="442"/>
      <c r="BL38" s="792"/>
      <c r="BM38" s="442"/>
      <c r="BN38" s="792"/>
      <c r="BO38" s="796"/>
      <c r="BP38" s="792"/>
      <c r="BQ38" s="795"/>
      <c r="BR38" s="795"/>
      <c r="BS38" s="788"/>
      <c r="BT38" s="792"/>
      <c r="BV38" s="446"/>
      <c r="BW38" s="446"/>
      <c r="BX38" s="446"/>
      <c r="BY38" s="446"/>
      <c r="BZ38" s="446"/>
      <c r="CA38" s="446"/>
      <c r="CB38" s="446"/>
      <c r="CC38" s="446"/>
      <c r="CD38" s="446"/>
      <c r="CE38" s="446"/>
      <c r="CF38" s="446"/>
      <c r="CG38" s="446"/>
      <c r="CH38" s="446"/>
      <c r="CI38" s="446"/>
      <c r="CJ38" s="446"/>
      <c r="CK38" s="446"/>
      <c r="CL38" s="446"/>
      <c r="CM38" s="446"/>
      <c r="CN38" s="446"/>
      <c r="CO38" s="446"/>
      <c r="CP38" s="770"/>
      <c r="CQ38" s="770"/>
      <c r="CR38" s="770"/>
      <c r="CS38" s="446"/>
      <c r="CU38" s="446"/>
      <c r="CV38" s="446"/>
      <c r="CW38" s="446"/>
      <c r="CX38" s="446"/>
      <c r="CY38" s="446"/>
      <c r="CZ38" s="446"/>
      <c r="DA38" s="446"/>
      <c r="DB38" s="446"/>
      <c r="DC38" s="446"/>
      <c r="DD38" s="446"/>
      <c r="DE38" s="792"/>
      <c r="DF38" s="792"/>
      <c r="DG38" s="446"/>
      <c r="DH38" s="446"/>
      <c r="DI38" s="446"/>
      <c r="DJ38" s="446"/>
      <c r="DK38" s="446"/>
      <c r="DL38" s="446"/>
      <c r="DM38" s="446"/>
      <c r="DN38" s="446"/>
      <c r="DO38" s="770"/>
      <c r="DP38" s="770"/>
      <c r="DQ38" s="770"/>
      <c r="DR38" s="446"/>
      <c r="DT38" s="604"/>
      <c r="DU38" s="446"/>
      <c r="DV38" s="602"/>
      <c r="DW38" s="603"/>
      <c r="DX38" s="603"/>
      <c r="DY38" s="446"/>
      <c r="DZ38" s="602"/>
      <c r="EA38" s="446"/>
      <c r="EB38" s="604"/>
      <c r="EC38" s="602"/>
      <c r="ED38" s="602"/>
      <c r="EE38" s="602"/>
      <c r="EF38" s="604"/>
      <c r="EG38" s="442"/>
      <c r="EH38" s="442"/>
      <c r="EI38" s="442"/>
      <c r="EJ38" s="442"/>
      <c r="EK38" s="442"/>
      <c r="EL38" s="604"/>
      <c r="EM38" s="442"/>
      <c r="EN38" s="793"/>
      <c r="EO38" s="793"/>
      <c r="EP38" s="793"/>
      <c r="EQ38" s="442"/>
    </row>
    <row r="39" spans="1:147" s="103" customFormat="1" ht="13.5" customHeight="1" x14ac:dyDescent="0.15">
      <c r="A39" s="1520"/>
      <c r="B39" s="1455"/>
      <c r="C39" s="181" t="s">
        <v>211</v>
      </c>
      <c r="D39" s="182" t="s">
        <v>75</v>
      </c>
      <c r="E39" s="559">
        <v>1</v>
      </c>
      <c r="F39" s="559" t="s">
        <v>4</v>
      </c>
      <c r="G39" s="559">
        <v>0</v>
      </c>
      <c r="H39" s="559" t="s">
        <v>4</v>
      </c>
      <c r="I39" s="559">
        <v>0</v>
      </c>
      <c r="J39" s="559" t="s">
        <v>4</v>
      </c>
      <c r="K39" s="559">
        <v>0</v>
      </c>
      <c r="L39" s="559" t="s">
        <v>4</v>
      </c>
      <c r="M39" s="559">
        <v>0</v>
      </c>
      <c r="N39" s="559" t="s">
        <v>4</v>
      </c>
      <c r="O39" s="559">
        <v>0</v>
      </c>
      <c r="P39" s="574" t="s">
        <v>4</v>
      </c>
      <c r="Q39" s="552">
        <v>380</v>
      </c>
      <c r="R39" s="559" t="s">
        <v>4</v>
      </c>
      <c r="S39" s="559">
        <v>0</v>
      </c>
      <c r="T39" s="559" t="s">
        <v>4</v>
      </c>
      <c r="U39" s="559">
        <v>130</v>
      </c>
      <c r="V39" s="559" t="s">
        <v>4</v>
      </c>
      <c r="W39" s="559">
        <v>1</v>
      </c>
      <c r="X39" s="559" t="s">
        <v>4</v>
      </c>
      <c r="Y39" s="560">
        <v>8</v>
      </c>
      <c r="Z39" s="560" t="s">
        <v>4</v>
      </c>
      <c r="AA39" s="560">
        <v>520</v>
      </c>
      <c r="AB39" s="559" t="s">
        <v>4</v>
      </c>
      <c r="AC39" s="114" t="s">
        <v>52</v>
      </c>
      <c r="AD39" s="1464"/>
      <c r="AE39" s="1467"/>
      <c r="AW39" s="442"/>
      <c r="AX39" s="603"/>
      <c r="AY39" s="442"/>
      <c r="AZ39" s="442"/>
      <c r="BA39" s="442"/>
      <c r="BB39" s="442"/>
      <c r="BC39" s="442"/>
      <c r="BD39" s="442"/>
      <c r="BE39" s="442"/>
      <c r="BF39" s="442"/>
      <c r="BG39" s="442"/>
      <c r="BH39" s="442"/>
      <c r="BI39" s="442"/>
      <c r="BJ39" s="442"/>
      <c r="BK39" s="442"/>
      <c r="BL39" s="792"/>
      <c r="BM39" s="442"/>
      <c r="BN39" s="792"/>
      <c r="BO39" s="796"/>
      <c r="BP39" s="792"/>
      <c r="BQ39" s="795"/>
      <c r="BR39" s="795"/>
      <c r="BS39" s="788"/>
      <c r="BT39" s="792"/>
      <c r="BV39" s="446"/>
      <c r="BW39" s="446"/>
      <c r="BX39" s="446"/>
      <c r="BY39" s="446"/>
      <c r="BZ39" s="446"/>
      <c r="CA39" s="446"/>
      <c r="CB39" s="446"/>
      <c r="CC39" s="446"/>
      <c r="CD39" s="446"/>
      <c r="CE39" s="446"/>
      <c r="CF39" s="446"/>
      <c r="CG39" s="446"/>
      <c r="CH39" s="446"/>
      <c r="CI39" s="446"/>
      <c r="CJ39" s="446"/>
      <c r="CK39" s="446"/>
      <c r="CL39" s="446"/>
      <c r="CM39" s="446"/>
      <c r="CN39" s="446"/>
      <c r="CO39" s="446"/>
      <c r="CP39" s="770"/>
      <c r="CQ39" s="770"/>
      <c r="CR39" s="770"/>
      <c r="CS39" s="446"/>
      <c r="CU39" s="446"/>
      <c r="CV39" s="446"/>
      <c r="CW39" s="446"/>
      <c r="CX39" s="446"/>
      <c r="CY39" s="446"/>
      <c r="CZ39" s="446"/>
      <c r="DA39" s="446"/>
      <c r="DB39" s="446"/>
      <c r="DC39" s="446"/>
      <c r="DD39" s="446"/>
      <c r="DE39" s="792"/>
      <c r="DF39" s="792"/>
      <c r="DG39" s="446"/>
      <c r="DH39" s="446"/>
      <c r="DI39" s="446"/>
      <c r="DJ39" s="446"/>
      <c r="DK39" s="446"/>
      <c r="DL39" s="446"/>
      <c r="DM39" s="446"/>
      <c r="DN39" s="446"/>
      <c r="DO39" s="770"/>
      <c r="DP39" s="770"/>
      <c r="DQ39" s="770"/>
      <c r="DR39" s="446"/>
      <c r="DT39" s="604"/>
      <c r="DU39" s="446"/>
      <c r="DV39" s="602"/>
      <c r="DW39" s="603"/>
      <c r="DX39" s="603"/>
      <c r="DY39" s="446"/>
      <c r="DZ39" s="602"/>
      <c r="EA39" s="446"/>
      <c r="EB39" s="604"/>
      <c r="EC39" s="602"/>
      <c r="ED39" s="602"/>
      <c r="EE39" s="602"/>
      <c r="EF39" s="604"/>
      <c r="EG39" s="442"/>
      <c r="EH39" s="442"/>
      <c r="EI39" s="442"/>
      <c r="EJ39" s="442"/>
      <c r="EK39" s="442"/>
      <c r="EL39" s="604"/>
      <c r="EM39" s="442"/>
      <c r="EN39" s="793"/>
      <c r="EO39" s="793"/>
      <c r="EP39" s="793"/>
      <c r="EQ39" s="442"/>
    </row>
    <row r="40" spans="1:147" s="103" customFormat="1" ht="13.5" customHeight="1" x14ac:dyDescent="0.15">
      <c r="A40" s="1520"/>
      <c r="B40" s="1504"/>
      <c r="C40" s="453" t="s">
        <v>165</v>
      </c>
      <c r="D40" s="394" t="s">
        <v>75</v>
      </c>
      <c r="E40" s="629">
        <v>20</v>
      </c>
      <c r="F40" s="629">
        <v>30</v>
      </c>
      <c r="G40" s="629">
        <v>0</v>
      </c>
      <c r="H40" s="629">
        <v>0</v>
      </c>
      <c r="I40" s="629">
        <v>0</v>
      </c>
      <c r="J40" s="629">
        <v>0</v>
      </c>
      <c r="K40" s="629">
        <v>0</v>
      </c>
      <c r="L40" s="629">
        <v>0</v>
      </c>
      <c r="M40" s="629">
        <v>0</v>
      </c>
      <c r="N40" s="629">
        <v>0</v>
      </c>
      <c r="O40" s="629">
        <v>0</v>
      </c>
      <c r="P40" s="630">
        <v>0</v>
      </c>
      <c r="Q40" s="628">
        <v>390</v>
      </c>
      <c r="R40" s="629">
        <v>140</v>
      </c>
      <c r="S40" s="629">
        <v>80</v>
      </c>
      <c r="T40" s="798">
        <v>1800</v>
      </c>
      <c r="U40" s="629">
        <v>220</v>
      </c>
      <c r="V40" s="629">
        <v>2</v>
      </c>
      <c r="W40" s="629">
        <v>80</v>
      </c>
      <c r="X40" s="629">
        <v>210</v>
      </c>
      <c r="Y40" s="698">
        <v>80</v>
      </c>
      <c r="Z40" s="698">
        <v>20</v>
      </c>
      <c r="AA40" s="698">
        <v>340</v>
      </c>
      <c r="AB40" s="629">
        <v>60</v>
      </c>
      <c r="AC40" s="628">
        <v>140</v>
      </c>
      <c r="AD40" s="797">
        <v>1800</v>
      </c>
      <c r="AE40" s="705">
        <v>0</v>
      </c>
      <c r="AH40" s="446"/>
      <c r="AI40" s="446"/>
      <c r="AJ40" s="446"/>
      <c r="AK40" s="446"/>
      <c r="AL40" s="446"/>
      <c r="AM40" s="446"/>
      <c r="AN40" s="446"/>
      <c r="AO40" s="446"/>
      <c r="AP40" s="446"/>
      <c r="AQ40" s="446"/>
      <c r="AR40" s="770"/>
      <c r="AS40" s="770"/>
      <c r="AT40" s="770"/>
      <c r="AU40" s="446"/>
      <c r="AW40" s="442"/>
      <c r="AX40" s="603"/>
      <c r="AY40" s="442"/>
      <c r="AZ40" s="442"/>
      <c r="BA40" s="442"/>
      <c r="BB40" s="442"/>
      <c r="BC40" s="442"/>
      <c r="BD40" s="442"/>
      <c r="BE40" s="442"/>
      <c r="BF40" s="442"/>
      <c r="BG40" s="442"/>
      <c r="BH40" s="442"/>
      <c r="BI40" s="442"/>
      <c r="BJ40" s="442"/>
      <c r="BK40" s="442"/>
      <c r="BL40" s="792"/>
      <c r="BM40" s="442"/>
      <c r="BN40" s="792"/>
      <c r="BO40" s="796"/>
      <c r="BP40" s="792"/>
      <c r="BQ40" s="795"/>
      <c r="BR40" s="795"/>
      <c r="BS40" s="788"/>
      <c r="BT40" s="792"/>
      <c r="BV40" s="446"/>
      <c r="BW40" s="446"/>
      <c r="BX40" s="446"/>
      <c r="BY40" s="446"/>
      <c r="BZ40" s="446"/>
      <c r="CA40" s="446"/>
      <c r="CB40" s="446"/>
      <c r="CC40" s="446"/>
      <c r="CD40" s="446"/>
      <c r="CE40" s="446"/>
      <c r="CF40" s="446"/>
      <c r="CG40" s="446"/>
      <c r="CH40" s="446"/>
      <c r="CI40" s="446"/>
      <c r="CJ40" s="446"/>
      <c r="CK40" s="446"/>
      <c r="CL40" s="446"/>
      <c r="CM40" s="446"/>
      <c r="CN40" s="446"/>
      <c r="CO40" s="446"/>
      <c r="CP40" s="770"/>
      <c r="CQ40" s="770"/>
      <c r="CR40" s="770"/>
      <c r="CS40" s="446"/>
      <c r="CU40" s="446"/>
      <c r="CV40" s="446"/>
      <c r="CW40" s="446"/>
      <c r="CX40" s="446"/>
      <c r="CY40" s="446"/>
      <c r="CZ40" s="446"/>
      <c r="DA40" s="446"/>
      <c r="DB40" s="446"/>
      <c r="DC40" s="446"/>
      <c r="DD40" s="446"/>
      <c r="DE40" s="792"/>
      <c r="DF40" s="792"/>
      <c r="DG40" s="446"/>
      <c r="DH40" s="446"/>
      <c r="DI40" s="446"/>
      <c r="DJ40" s="446"/>
      <c r="DK40" s="446"/>
      <c r="DL40" s="446"/>
      <c r="DM40" s="446"/>
      <c r="DN40" s="446"/>
      <c r="DO40" s="770"/>
      <c r="DP40" s="770"/>
      <c r="DQ40" s="770"/>
      <c r="DR40" s="446"/>
      <c r="DT40" s="604"/>
      <c r="DU40" s="446"/>
      <c r="DV40" s="602"/>
      <c r="DW40" s="603"/>
      <c r="DX40" s="603"/>
      <c r="DY40" s="446"/>
      <c r="DZ40" s="602"/>
      <c r="EA40" s="446"/>
      <c r="EB40" s="604"/>
      <c r="EC40" s="602"/>
      <c r="ED40" s="602"/>
      <c r="EE40" s="602"/>
      <c r="EF40" s="604"/>
      <c r="EG40" s="442"/>
      <c r="EH40" s="442"/>
      <c r="EI40" s="442"/>
      <c r="EJ40" s="442"/>
      <c r="EK40" s="442"/>
      <c r="EL40" s="604"/>
      <c r="EM40" s="442"/>
      <c r="EN40" s="793"/>
      <c r="EO40" s="793"/>
      <c r="EP40" s="793"/>
      <c r="EQ40" s="442"/>
    </row>
    <row r="41" spans="1:147" s="103" customFormat="1" ht="13.5" customHeight="1" x14ac:dyDescent="0.15">
      <c r="A41" s="1520"/>
      <c r="B41" s="1452" t="s">
        <v>76</v>
      </c>
      <c r="C41" s="444" t="s">
        <v>157</v>
      </c>
      <c r="D41" s="203" t="s">
        <v>10</v>
      </c>
      <c r="E41" s="974">
        <v>22</v>
      </c>
      <c r="F41" s="974" t="s">
        <v>4</v>
      </c>
      <c r="G41" s="974">
        <v>19</v>
      </c>
      <c r="H41" s="1156" t="s">
        <v>4</v>
      </c>
      <c r="I41" s="1156">
        <v>9</v>
      </c>
      <c r="J41" s="1156" t="s">
        <v>4</v>
      </c>
      <c r="K41" s="1156">
        <v>9</v>
      </c>
      <c r="L41" s="1156" t="s">
        <v>4</v>
      </c>
      <c r="M41" s="1156">
        <v>8.6999999999999993</v>
      </c>
      <c r="N41" s="1156" t="s">
        <v>4</v>
      </c>
      <c r="O41" s="1156">
        <v>8.1999999999999993</v>
      </c>
      <c r="P41" s="1157" t="s">
        <v>4</v>
      </c>
      <c r="Q41" s="1158">
        <v>16</v>
      </c>
      <c r="R41" s="1156" t="s">
        <v>4</v>
      </c>
      <c r="S41" s="1156">
        <v>19</v>
      </c>
      <c r="T41" s="1156" t="s">
        <v>4</v>
      </c>
      <c r="U41" s="1156">
        <v>19</v>
      </c>
      <c r="V41" s="1156" t="s">
        <v>4</v>
      </c>
      <c r="W41" s="1156">
        <v>21</v>
      </c>
      <c r="X41" s="1156" t="s">
        <v>4</v>
      </c>
      <c r="Y41" s="1053">
        <v>26</v>
      </c>
      <c r="Z41" s="1053" t="s">
        <v>4</v>
      </c>
      <c r="AA41" s="1053">
        <v>21</v>
      </c>
      <c r="AB41" s="1156" t="s">
        <v>4</v>
      </c>
      <c r="AC41" s="976" t="s">
        <v>52</v>
      </c>
      <c r="AD41" s="1468">
        <v>28</v>
      </c>
      <c r="AE41" s="1459">
        <v>8.1999999999999993</v>
      </c>
      <c r="AH41" s="446"/>
      <c r="AI41" s="446"/>
      <c r="AJ41" s="446"/>
      <c r="AK41" s="446"/>
      <c r="AL41" s="446"/>
      <c r="AM41" s="446"/>
      <c r="AN41" s="446"/>
      <c r="AO41" s="446"/>
      <c r="AP41" s="446"/>
      <c r="AQ41" s="446"/>
      <c r="AR41" s="770"/>
      <c r="AS41" s="770"/>
      <c r="AT41" s="770"/>
      <c r="AU41" s="446"/>
      <c r="AW41" s="442"/>
      <c r="AX41" s="603"/>
      <c r="AY41" s="442"/>
      <c r="AZ41" s="442"/>
      <c r="BA41" s="442"/>
      <c r="BB41" s="442"/>
      <c r="BC41" s="442"/>
      <c r="BD41" s="442"/>
      <c r="BE41" s="442"/>
      <c r="BF41" s="442"/>
      <c r="BG41" s="442"/>
      <c r="BH41" s="442"/>
      <c r="BI41" s="442"/>
      <c r="BJ41" s="442"/>
      <c r="BK41" s="442"/>
      <c r="BL41" s="792"/>
      <c r="BM41" s="442"/>
      <c r="BN41" s="792"/>
      <c r="BO41" s="796"/>
      <c r="BP41" s="792"/>
      <c r="BQ41" s="795"/>
      <c r="BR41" s="795"/>
      <c r="BS41" s="788"/>
      <c r="BT41" s="792"/>
      <c r="BV41" s="446"/>
      <c r="BW41" s="446"/>
      <c r="BX41" s="446"/>
      <c r="BY41" s="446"/>
      <c r="BZ41" s="446"/>
      <c r="CA41" s="446"/>
      <c r="CB41" s="446"/>
      <c r="CC41" s="446"/>
      <c r="CD41" s="446"/>
      <c r="CE41" s="446"/>
      <c r="CF41" s="446"/>
      <c r="CG41" s="446"/>
      <c r="CH41" s="446"/>
      <c r="CI41" s="446"/>
      <c r="CJ41" s="446"/>
      <c r="CK41" s="446"/>
      <c r="CL41" s="446"/>
      <c r="CM41" s="446"/>
      <c r="CN41" s="446"/>
      <c r="CO41" s="446"/>
      <c r="CP41" s="770"/>
      <c r="CQ41" s="770"/>
      <c r="CR41" s="770"/>
      <c r="CS41" s="446"/>
      <c r="CU41" s="446"/>
      <c r="CV41" s="446"/>
      <c r="CW41" s="446"/>
      <c r="CX41" s="446"/>
      <c r="CY41" s="446"/>
      <c r="CZ41" s="446"/>
      <c r="DA41" s="446"/>
      <c r="DB41" s="446"/>
      <c r="DC41" s="446"/>
      <c r="DD41" s="446"/>
      <c r="DE41" s="792"/>
      <c r="DF41" s="792"/>
      <c r="DG41" s="446"/>
      <c r="DH41" s="446"/>
      <c r="DI41" s="446"/>
      <c r="DJ41" s="446"/>
      <c r="DK41" s="446"/>
      <c r="DL41" s="446"/>
      <c r="DM41" s="446"/>
      <c r="DN41" s="446"/>
      <c r="DO41" s="770"/>
      <c r="DP41" s="770"/>
      <c r="DQ41" s="770"/>
      <c r="DR41" s="446"/>
      <c r="DT41" s="604"/>
      <c r="DU41" s="446"/>
      <c r="DV41" s="602"/>
      <c r="DW41" s="603"/>
      <c r="DX41" s="603"/>
      <c r="DY41" s="446"/>
      <c r="DZ41" s="602"/>
      <c r="EA41" s="446"/>
      <c r="EB41" s="604"/>
      <c r="EC41" s="602"/>
      <c r="ED41" s="602"/>
      <c r="EE41" s="602"/>
      <c r="EF41" s="604"/>
      <c r="EG41" s="442"/>
      <c r="EH41" s="442"/>
      <c r="EI41" s="442"/>
      <c r="EJ41" s="442"/>
      <c r="EK41" s="442"/>
      <c r="EL41" s="604"/>
      <c r="EM41" s="442"/>
      <c r="EN41" s="793"/>
      <c r="EO41" s="793"/>
      <c r="EP41" s="793"/>
      <c r="EQ41" s="442"/>
    </row>
    <row r="42" spans="1:147" s="103" customFormat="1" ht="13.5" customHeight="1" x14ac:dyDescent="0.15">
      <c r="A42" s="1520"/>
      <c r="B42" s="1455"/>
      <c r="C42" s="181" t="s">
        <v>210</v>
      </c>
      <c r="D42" s="182" t="s">
        <v>10</v>
      </c>
      <c r="E42" s="930">
        <v>21</v>
      </c>
      <c r="F42" s="930">
        <v>22</v>
      </c>
      <c r="G42" s="930">
        <v>21</v>
      </c>
      <c r="H42" s="930">
        <v>11</v>
      </c>
      <c r="I42" s="930">
        <v>10</v>
      </c>
      <c r="J42" s="930">
        <v>11</v>
      </c>
      <c r="K42" s="930">
        <v>10</v>
      </c>
      <c r="L42" s="930">
        <v>9.5</v>
      </c>
      <c r="M42" s="930">
        <v>10</v>
      </c>
      <c r="N42" s="930">
        <v>8.4</v>
      </c>
      <c r="O42" s="930">
        <v>9</v>
      </c>
      <c r="P42" s="1100">
        <v>11</v>
      </c>
      <c r="Q42" s="953">
        <v>16</v>
      </c>
      <c r="R42" s="930">
        <v>14</v>
      </c>
      <c r="S42" s="930">
        <v>18</v>
      </c>
      <c r="T42" s="930">
        <v>19</v>
      </c>
      <c r="U42" s="930">
        <v>18</v>
      </c>
      <c r="V42" s="930">
        <v>21</v>
      </c>
      <c r="W42" s="930">
        <v>25</v>
      </c>
      <c r="X42" s="930">
        <v>24</v>
      </c>
      <c r="Y42" s="1010">
        <v>27</v>
      </c>
      <c r="Z42" s="1010">
        <v>21</v>
      </c>
      <c r="AA42" s="1010">
        <v>20</v>
      </c>
      <c r="AB42" s="930">
        <v>21</v>
      </c>
      <c r="AC42" s="953">
        <v>17</v>
      </c>
      <c r="AD42" s="1469"/>
      <c r="AE42" s="1460"/>
      <c r="AH42" s="446"/>
      <c r="AI42" s="446"/>
      <c r="AJ42" s="446"/>
      <c r="AK42" s="446"/>
      <c r="AL42" s="446"/>
      <c r="AM42" s="446"/>
      <c r="AN42" s="446"/>
      <c r="AO42" s="446"/>
      <c r="AP42" s="446"/>
      <c r="AQ42" s="446"/>
      <c r="AR42" s="770"/>
      <c r="AS42" s="770"/>
      <c r="AT42" s="770"/>
      <c r="AU42" s="446"/>
      <c r="AW42" s="442"/>
      <c r="AX42" s="603"/>
      <c r="AY42" s="442"/>
      <c r="AZ42" s="442"/>
      <c r="BA42" s="442"/>
      <c r="BB42" s="442"/>
      <c r="BC42" s="442"/>
      <c r="BD42" s="442"/>
      <c r="BE42" s="442"/>
      <c r="BF42" s="442"/>
      <c r="BG42" s="442"/>
      <c r="BH42" s="442"/>
      <c r="BI42" s="442"/>
      <c r="BJ42" s="442"/>
      <c r="BK42" s="442"/>
      <c r="BL42" s="792"/>
      <c r="BM42" s="442"/>
      <c r="BN42" s="792"/>
      <c r="BO42" s="796"/>
      <c r="BP42" s="792"/>
      <c r="BQ42" s="795"/>
      <c r="BR42" s="795"/>
      <c r="BS42" s="788"/>
      <c r="BT42" s="792"/>
      <c r="BV42" s="446"/>
      <c r="BW42" s="446"/>
      <c r="BX42" s="446"/>
      <c r="BY42" s="446"/>
      <c r="BZ42" s="446"/>
      <c r="CA42" s="446"/>
      <c r="CB42" s="446"/>
      <c r="CC42" s="446"/>
      <c r="CD42" s="446"/>
      <c r="CE42" s="446"/>
      <c r="CF42" s="446"/>
      <c r="CG42" s="446"/>
      <c r="CH42" s="446"/>
      <c r="CI42" s="446"/>
      <c r="CJ42" s="446"/>
      <c r="CK42" s="446"/>
      <c r="CL42" s="446"/>
      <c r="CM42" s="446"/>
      <c r="CN42" s="446"/>
      <c r="CO42" s="446"/>
      <c r="CP42" s="770"/>
      <c r="CQ42" s="770"/>
      <c r="CR42" s="770"/>
      <c r="CS42" s="446"/>
      <c r="CU42" s="446"/>
      <c r="CV42" s="446"/>
      <c r="CW42" s="446"/>
      <c r="CX42" s="446"/>
      <c r="CY42" s="446"/>
      <c r="CZ42" s="446"/>
      <c r="DA42" s="446"/>
      <c r="DB42" s="446"/>
      <c r="DC42" s="446"/>
      <c r="DD42" s="446"/>
      <c r="DE42" s="792"/>
      <c r="DF42" s="792"/>
      <c r="DG42" s="446"/>
      <c r="DH42" s="446"/>
      <c r="DI42" s="446"/>
      <c r="DJ42" s="446"/>
      <c r="DK42" s="446"/>
      <c r="DL42" s="446"/>
      <c r="DM42" s="446"/>
      <c r="DN42" s="446"/>
      <c r="DO42" s="770"/>
      <c r="DP42" s="770"/>
      <c r="DQ42" s="770"/>
      <c r="DR42" s="446"/>
      <c r="DT42" s="604"/>
      <c r="DU42" s="446"/>
      <c r="DV42" s="602"/>
      <c r="DW42" s="603"/>
      <c r="DX42" s="603"/>
      <c r="DY42" s="446"/>
      <c r="DZ42" s="602"/>
      <c r="EA42" s="446"/>
      <c r="EB42" s="604"/>
      <c r="EC42" s="602"/>
      <c r="ED42" s="602"/>
      <c r="EE42" s="602"/>
      <c r="EF42" s="604"/>
      <c r="EG42" s="442"/>
      <c r="EH42" s="442"/>
      <c r="EI42" s="442"/>
      <c r="EJ42" s="442"/>
      <c r="EK42" s="442"/>
      <c r="EL42" s="604"/>
      <c r="EM42" s="442"/>
      <c r="EN42" s="793"/>
      <c r="EO42" s="793"/>
      <c r="EP42" s="793"/>
      <c r="EQ42" s="442"/>
    </row>
    <row r="43" spans="1:147" s="103" customFormat="1" ht="13.5" customHeight="1" x14ac:dyDescent="0.15">
      <c r="A43" s="1520"/>
      <c r="B43" s="1455"/>
      <c r="C43" s="181" t="s">
        <v>211</v>
      </c>
      <c r="D43" s="182" t="s">
        <v>10</v>
      </c>
      <c r="E43" s="929">
        <v>24</v>
      </c>
      <c r="F43" s="929" t="s">
        <v>4</v>
      </c>
      <c r="G43" s="929">
        <v>22</v>
      </c>
      <c r="H43" s="929" t="s">
        <v>4</v>
      </c>
      <c r="I43" s="929">
        <v>12</v>
      </c>
      <c r="J43" s="929" t="s">
        <v>4</v>
      </c>
      <c r="K43" s="929">
        <v>12</v>
      </c>
      <c r="L43" s="929" t="s">
        <v>4</v>
      </c>
      <c r="M43" s="929">
        <v>11</v>
      </c>
      <c r="N43" s="929" t="s">
        <v>4</v>
      </c>
      <c r="O43" s="929">
        <v>11</v>
      </c>
      <c r="P43" s="931" t="s">
        <v>4</v>
      </c>
      <c r="Q43" s="953">
        <v>18</v>
      </c>
      <c r="R43" s="929" t="s">
        <v>4</v>
      </c>
      <c r="S43" s="929">
        <v>19</v>
      </c>
      <c r="T43" s="929" t="s">
        <v>4</v>
      </c>
      <c r="U43" s="929">
        <v>21</v>
      </c>
      <c r="V43" s="929" t="s">
        <v>4</v>
      </c>
      <c r="W43" s="929">
        <v>23</v>
      </c>
      <c r="X43" s="929" t="s">
        <v>4</v>
      </c>
      <c r="Y43" s="932">
        <v>28</v>
      </c>
      <c r="Z43" s="932" t="s">
        <v>4</v>
      </c>
      <c r="AA43" s="932">
        <v>24</v>
      </c>
      <c r="AB43" s="930" t="s">
        <v>4</v>
      </c>
      <c r="AC43" s="928" t="s">
        <v>52</v>
      </c>
      <c r="AD43" s="1470"/>
      <c r="AE43" s="1461"/>
      <c r="AH43" s="446"/>
      <c r="AI43" s="446"/>
      <c r="AJ43" s="446"/>
      <c r="AK43" s="446"/>
      <c r="AL43" s="446"/>
      <c r="AM43" s="446"/>
      <c r="AN43" s="446"/>
      <c r="AO43" s="446"/>
      <c r="AP43" s="446"/>
      <c r="AQ43" s="446"/>
      <c r="AR43" s="770"/>
      <c r="AS43" s="770"/>
      <c r="AT43" s="770"/>
      <c r="AU43" s="446"/>
      <c r="AW43" s="442"/>
      <c r="AX43" s="603"/>
      <c r="AY43" s="442"/>
      <c r="AZ43" s="442"/>
      <c r="BA43" s="442"/>
      <c r="BB43" s="442"/>
      <c r="BC43" s="442"/>
      <c r="BD43" s="442"/>
      <c r="BE43" s="442"/>
      <c r="BF43" s="442"/>
      <c r="BG43" s="442"/>
      <c r="BH43" s="442"/>
      <c r="BI43" s="442"/>
      <c r="BJ43" s="442"/>
      <c r="BK43" s="442"/>
      <c r="BL43" s="792"/>
      <c r="BM43" s="442"/>
      <c r="BN43" s="792"/>
      <c r="BO43" s="796"/>
      <c r="BP43" s="792"/>
      <c r="BQ43" s="795"/>
      <c r="BR43" s="795"/>
      <c r="BS43" s="788"/>
      <c r="BT43" s="792"/>
      <c r="BV43" s="446"/>
      <c r="BW43" s="446"/>
      <c r="BX43" s="446"/>
      <c r="BY43" s="446"/>
      <c r="BZ43" s="446"/>
      <c r="CA43" s="446"/>
      <c r="CB43" s="446"/>
      <c r="CC43" s="446"/>
      <c r="CD43" s="446"/>
      <c r="CE43" s="446"/>
      <c r="CF43" s="446"/>
      <c r="CG43" s="446"/>
      <c r="CH43" s="446"/>
      <c r="CI43" s="446"/>
      <c r="CJ43" s="446"/>
      <c r="CK43" s="446"/>
      <c r="CL43" s="446"/>
      <c r="CM43" s="446"/>
      <c r="CN43" s="446"/>
      <c r="CO43" s="446"/>
      <c r="CP43" s="770"/>
      <c r="CQ43" s="770"/>
      <c r="CR43" s="770"/>
      <c r="CS43" s="446"/>
      <c r="CU43" s="446"/>
      <c r="CV43" s="446"/>
      <c r="CW43" s="446"/>
      <c r="CX43" s="446"/>
      <c r="CY43" s="446"/>
      <c r="CZ43" s="446"/>
      <c r="DA43" s="446"/>
      <c r="DB43" s="446"/>
      <c r="DC43" s="446"/>
      <c r="DD43" s="446"/>
      <c r="DE43" s="792"/>
      <c r="DF43" s="792"/>
      <c r="DG43" s="446"/>
      <c r="DH43" s="446"/>
      <c r="DI43" s="446"/>
      <c r="DJ43" s="446"/>
      <c r="DK43" s="446"/>
      <c r="DL43" s="446"/>
      <c r="DM43" s="446"/>
      <c r="DN43" s="446"/>
      <c r="DO43" s="770"/>
      <c r="DP43" s="770"/>
      <c r="DQ43" s="770"/>
      <c r="DR43" s="446"/>
      <c r="DT43" s="604"/>
      <c r="DU43" s="446"/>
      <c r="DV43" s="602"/>
      <c r="DW43" s="603"/>
      <c r="DX43" s="603"/>
      <c r="DY43" s="446"/>
      <c r="DZ43" s="602"/>
      <c r="EA43" s="446"/>
      <c r="EB43" s="604"/>
      <c r="EC43" s="602"/>
      <c r="ED43" s="602"/>
      <c r="EE43" s="602"/>
      <c r="EF43" s="604"/>
      <c r="EG43" s="442"/>
      <c r="EH43" s="442"/>
      <c r="EI43" s="442"/>
      <c r="EJ43" s="442"/>
      <c r="EK43" s="442"/>
      <c r="EL43" s="604"/>
      <c r="EM43" s="442"/>
      <c r="EN43" s="793"/>
      <c r="EO43" s="793"/>
      <c r="EP43" s="793"/>
      <c r="EQ43" s="442"/>
    </row>
    <row r="44" spans="1:147" s="103" customFormat="1" ht="13.5" customHeight="1" x14ac:dyDescent="0.15">
      <c r="A44" s="1520"/>
      <c r="B44" s="1504"/>
      <c r="C44" s="181" t="s">
        <v>165</v>
      </c>
      <c r="D44" s="236" t="s">
        <v>10</v>
      </c>
      <c r="E44" s="1149">
        <v>22</v>
      </c>
      <c r="F44" s="961">
        <v>22</v>
      </c>
      <c r="G44" s="961">
        <v>21</v>
      </c>
      <c r="H44" s="961">
        <v>11</v>
      </c>
      <c r="I44" s="961">
        <v>10</v>
      </c>
      <c r="J44" s="961">
        <v>11</v>
      </c>
      <c r="K44" s="961">
        <v>10</v>
      </c>
      <c r="L44" s="961">
        <v>9.5</v>
      </c>
      <c r="M44" s="961">
        <v>9.9</v>
      </c>
      <c r="N44" s="961">
        <v>8.4</v>
      </c>
      <c r="O44" s="961">
        <v>9.4</v>
      </c>
      <c r="P44" s="963">
        <v>11</v>
      </c>
      <c r="Q44" s="964">
        <v>17</v>
      </c>
      <c r="R44" s="961">
        <v>14</v>
      </c>
      <c r="S44" s="961">
        <v>19</v>
      </c>
      <c r="T44" s="961">
        <v>19</v>
      </c>
      <c r="U44" s="961">
        <v>19</v>
      </c>
      <c r="V44" s="961">
        <v>21</v>
      </c>
      <c r="W44" s="961">
        <v>23</v>
      </c>
      <c r="X44" s="961">
        <v>24</v>
      </c>
      <c r="Y44" s="982">
        <v>27</v>
      </c>
      <c r="Z44" s="982">
        <v>21</v>
      </c>
      <c r="AA44" s="982">
        <v>22</v>
      </c>
      <c r="AB44" s="961">
        <v>21</v>
      </c>
      <c r="AC44" s="933">
        <v>17</v>
      </c>
      <c r="AD44" s="1159">
        <v>27</v>
      </c>
      <c r="AE44" s="1152">
        <v>8.4</v>
      </c>
    </row>
    <row r="45" spans="1:147" s="103" customFormat="1" ht="13.5" customHeight="1" x14ac:dyDescent="0.15">
      <c r="A45" s="1520"/>
      <c r="B45" s="820" t="s">
        <v>77</v>
      </c>
      <c r="C45" s="679" t="s">
        <v>210</v>
      </c>
      <c r="D45" s="397" t="s">
        <v>10</v>
      </c>
      <c r="E45" s="1153">
        <v>15</v>
      </c>
      <c r="F45" s="1153">
        <v>16</v>
      </c>
      <c r="G45" s="1153">
        <v>11</v>
      </c>
      <c r="H45" s="1153">
        <v>0.6</v>
      </c>
      <c r="I45" s="1153">
        <v>1.1000000000000001</v>
      </c>
      <c r="J45" s="1153">
        <v>0.7</v>
      </c>
      <c r="K45" s="1153">
        <v>0.9</v>
      </c>
      <c r="L45" s="1153">
        <v>0.3</v>
      </c>
      <c r="M45" s="1153">
        <v>0.8</v>
      </c>
      <c r="N45" s="1153">
        <v>0.8</v>
      </c>
      <c r="O45" s="1153">
        <v>0.3</v>
      </c>
      <c r="P45" s="1154">
        <v>0.4</v>
      </c>
      <c r="Q45" s="1155">
        <v>7.5</v>
      </c>
      <c r="R45" s="1153">
        <v>8</v>
      </c>
      <c r="S45" s="1153">
        <v>11</v>
      </c>
      <c r="T45" s="1153">
        <v>8.4</v>
      </c>
      <c r="U45" s="1153">
        <v>9.6</v>
      </c>
      <c r="V45" s="1153">
        <v>13</v>
      </c>
      <c r="W45" s="1153">
        <v>18</v>
      </c>
      <c r="X45" s="1153">
        <v>15</v>
      </c>
      <c r="Y45" s="1053">
        <v>16</v>
      </c>
      <c r="Z45" s="1063">
        <v>14</v>
      </c>
      <c r="AA45" s="1063">
        <v>15</v>
      </c>
      <c r="AB45" s="1153">
        <v>13</v>
      </c>
      <c r="AC45" s="1155">
        <v>8.1999999999999993</v>
      </c>
      <c r="AD45" s="934">
        <v>18</v>
      </c>
      <c r="AE45" s="1160">
        <v>0.3</v>
      </c>
    </row>
    <row r="46" spans="1:147" s="103" customFormat="1" ht="13.5" customHeight="1" x14ac:dyDescent="0.15">
      <c r="A46" s="1520"/>
      <c r="B46" s="202" t="s">
        <v>78</v>
      </c>
      <c r="C46" s="444" t="s">
        <v>210</v>
      </c>
      <c r="D46" s="203" t="s">
        <v>10</v>
      </c>
      <c r="E46" s="973">
        <v>1.5</v>
      </c>
      <c r="F46" s="973">
        <v>0.6</v>
      </c>
      <c r="G46" s="973">
        <v>1.3</v>
      </c>
      <c r="H46" s="973">
        <v>0.5</v>
      </c>
      <c r="I46" s="973">
        <v>0.4</v>
      </c>
      <c r="J46" s="973">
        <v>0.6</v>
      </c>
      <c r="K46" s="973">
        <v>0.6</v>
      </c>
      <c r="L46" s="973">
        <v>0.3</v>
      </c>
      <c r="M46" s="973">
        <v>0.9</v>
      </c>
      <c r="N46" s="973">
        <v>0.5</v>
      </c>
      <c r="O46" s="973">
        <v>0.8</v>
      </c>
      <c r="P46" s="975">
        <v>0.8</v>
      </c>
      <c r="Q46" s="976">
        <v>0.4</v>
      </c>
      <c r="R46" s="973">
        <v>0.9</v>
      </c>
      <c r="S46" s="973">
        <v>1.9</v>
      </c>
      <c r="T46" s="973">
        <v>0.6</v>
      </c>
      <c r="U46" s="973">
        <v>1.6</v>
      </c>
      <c r="V46" s="974">
        <v>0.8</v>
      </c>
      <c r="W46" s="974">
        <v>1.5</v>
      </c>
      <c r="X46" s="974">
        <v>1.7</v>
      </c>
      <c r="Y46" s="978">
        <v>3.8</v>
      </c>
      <c r="Z46" s="978">
        <v>0.8</v>
      </c>
      <c r="AA46" s="978" t="s">
        <v>173</v>
      </c>
      <c r="AB46" s="973">
        <v>1.1000000000000001</v>
      </c>
      <c r="AC46" s="979">
        <v>1</v>
      </c>
      <c r="AD46" s="934">
        <v>3.8</v>
      </c>
      <c r="AE46" s="935" t="s">
        <v>173</v>
      </c>
    </row>
    <row r="47" spans="1:147" s="103" customFormat="1" ht="13.5" customHeight="1" x14ac:dyDescent="0.15">
      <c r="A47" s="1520"/>
      <c r="B47" s="192" t="s">
        <v>79</v>
      </c>
      <c r="C47" s="181" t="s">
        <v>210</v>
      </c>
      <c r="D47" s="182" t="s">
        <v>10</v>
      </c>
      <c r="E47" s="929">
        <v>0.3</v>
      </c>
      <c r="F47" s="929">
        <v>0.4</v>
      </c>
      <c r="G47" s="929">
        <v>0.5</v>
      </c>
      <c r="H47" s="929">
        <v>0.2</v>
      </c>
      <c r="I47" s="929">
        <v>0.2</v>
      </c>
      <c r="J47" s="929">
        <v>0.2</v>
      </c>
      <c r="K47" s="929">
        <v>0.2</v>
      </c>
      <c r="L47" s="929">
        <v>0.2</v>
      </c>
      <c r="M47" s="929">
        <v>0.2</v>
      </c>
      <c r="N47" s="929">
        <v>0.2</v>
      </c>
      <c r="O47" s="929">
        <v>0.1</v>
      </c>
      <c r="P47" s="931">
        <v>0.1</v>
      </c>
      <c r="Q47" s="928">
        <v>0.8</v>
      </c>
      <c r="R47" s="929">
        <v>0.4</v>
      </c>
      <c r="S47" s="929">
        <v>0.2</v>
      </c>
      <c r="T47" s="929">
        <v>3</v>
      </c>
      <c r="U47" s="929">
        <v>2.4</v>
      </c>
      <c r="V47" s="929">
        <v>2.4</v>
      </c>
      <c r="W47" s="929">
        <v>0.5</v>
      </c>
      <c r="X47" s="929">
        <v>2.2000000000000002</v>
      </c>
      <c r="Y47" s="932">
        <v>0.4</v>
      </c>
      <c r="Z47" s="932">
        <v>0.4</v>
      </c>
      <c r="AA47" s="932">
        <v>0.5</v>
      </c>
      <c r="AB47" s="929">
        <v>0.8</v>
      </c>
      <c r="AC47" s="953">
        <v>0.7</v>
      </c>
      <c r="AD47" s="934">
        <v>3</v>
      </c>
      <c r="AE47" s="935">
        <v>0.1</v>
      </c>
    </row>
    <row r="48" spans="1:147" s="103" customFormat="1" ht="13.5" customHeight="1" x14ac:dyDescent="0.15">
      <c r="A48" s="1520"/>
      <c r="B48" s="453" t="s">
        <v>80</v>
      </c>
      <c r="C48" s="390" t="s">
        <v>210</v>
      </c>
      <c r="D48" s="394" t="s">
        <v>10</v>
      </c>
      <c r="E48" s="1161">
        <v>4.8</v>
      </c>
      <c r="F48" s="1161">
        <v>5.0999999999999996</v>
      </c>
      <c r="G48" s="1161">
        <v>7.5</v>
      </c>
      <c r="H48" s="1161">
        <v>9.6</v>
      </c>
      <c r="I48" s="1161">
        <v>8.5</v>
      </c>
      <c r="J48" s="1161">
        <v>9</v>
      </c>
      <c r="K48" s="1161">
        <v>8.5</v>
      </c>
      <c r="L48" s="1161">
        <v>8.6999999999999993</v>
      </c>
      <c r="M48" s="1161">
        <v>8.1</v>
      </c>
      <c r="N48" s="1161">
        <v>6.9</v>
      </c>
      <c r="O48" s="1161">
        <v>7.8</v>
      </c>
      <c r="P48" s="1162">
        <v>9.5</v>
      </c>
      <c r="Q48" s="933">
        <v>7.7</v>
      </c>
      <c r="R48" s="1161">
        <v>4.2</v>
      </c>
      <c r="S48" s="1161">
        <v>5.0999999999999996</v>
      </c>
      <c r="T48" s="1161">
        <v>6.5</v>
      </c>
      <c r="U48" s="1161">
        <v>4.8</v>
      </c>
      <c r="V48" s="1161">
        <v>4.8</v>
      </c>
      <c r="W48" s="1161">
        <v>5.5</v>
      </c>
      <c r="X48" s="1161">
        <v>4.7</v>
      </c>
      <c r="Y48" s="1067">
        <v>6.2</v>
      </c>
      <c r="Z48" s="1067">
        <v>5.3</v>
      </c>
      <c r="AA48" s="1067">
        <v>4.9000000000000004</v>
      </c>
      <c r="AB48" s="1161">
        <v>5.7</v>
      </c>
      <c r="AC48" s="1151">
        <v>6.6</v>
      </c>
      <c r="AD48" s="1159">
        <v>9.6</v>
      </c>
      <c r="AE48" s="1152">
        <v>4.2</v>
      </c>
    </row>
    <row r="49" spans="1:33" s="103" customFormat="1" ht="13.5" customHeight="1" x14ac:dyDescent="0.15">
      <c r="A49" s="1520"/>
      <c r="B49" s="1452" t="s">
        <v>81</v>
      </c>
      <c r="C49" s="444" t="s">
        <v>157</v>
      </c>
      <c r="D49" s="397" t="s">
        <v>10</v>
      </c>
      <c r="E49" s="1163">
        <v>1.3</v>
      </c>
      <c r="F49" s="1164" t="s">
        <v>4</v>
      </c>
      <c r="G49" s="1164">
        <v>1.2</v>
      </c>
      <c r="H49" s="1164" t="s">
        <v>4</v>
      </c>
      <c r="I49" s="1164">
        <v>1.2</v>
      </c>
      <c r="J49" s="1164" t="s">
        <v>4</v>
      </c>
      <c r="K49" s="1164">
        <v>0.83</v>
      </c>
      <c r="L49" s="1164" t="s">
        <v>4</v>
      </c>
      <c r="M49" s="1164">
        <v>1.3</v>
      </c>
      <c r="N49" s="1164" t="s">
        <v>4</v>
      </c>
      <c r="O49" s="1164">
        <v>1.4</v>
      </c>
      <c r="P49" s="1165" t="s">
        <v>4</v>
      </c>
      <c r="Q49" s="1163">
        <v>1.2</v>
      </c>
      <c r="R49" s="1164" t="s">
        <v>4</v>
      </c>
      <c r="S49" s="1164">
        <v>1.6</v>
      </c>
      <c r="T49" s="1164" t="s">
        <v>4</v>
      </c>
      <c r="U49" s="1164">
        <v>1.1000000000000001</v>
      </c>
      <c r="V49" s="1164" t="s">
        <v>4</v>
      </c>
      <c r="W49" s="1164">
        <v>1.2</v>
      </c>
      <c r="X49" s="1164" t="s">
        <v>4</v>
      </c>
      <c r="Y49" s="1071">
        <v>1.5</v>
      </c>
      <c r="Z49" s="1071" t="s">
        <v>4</v>
      </c>
      <c r="AA49" s="1071">
        <v>2.5</v>
      </c>
      <c r="AB49" s="1164" t="s">
        <v>4</v>
      </c>
      <c r="AC49" s="1166" t="s">
        <v>52</v>
      </c>
      <c r="AD49" s="1483">
        <v>3.7</v>
      </c>
      <c r="AE49" s="1492">
        <v>0.51</v>
      </c>
    </row>
    <row r="50" spans="1:33" ht="13.5" customHeight="1" x14ac:dyDescent="0.15">
      <c r="A50" s="1502"/>
      <c r="B50" s="1455"/>
      <c r="C50" s="181" t="s">
        <v>210</v>
      </c>
      <c r="D50" s="182" t="s">
        <v>10</v>
      </c>
      <c r="E50" s="1167">
        <v>1.3</v>
      </c>
      <c r="F50" s="1168">
        <v>1.5</v>
      </c>
      <c r="G50" s="1168">
        <v>1.3</v>
      </c>
      <c r="H50" s="1168">
        <v>1.2</v>
      </c>
      <c r="I50" s="1168">
        <v>0.71</v>
      </c>
      <c r="J50" s="1168">
        <v>0.61</v>
      </c>
      <c r="K50" s="1168">
        <v>0.93</v>
      </c>
      <c r="L50" s="1168">
        <v>1.4</v>
      </c>
      <c r="M50" s="1168">
        <v>1.4</v>
      </c>
      <c r="N50" s="1168">
        <v>1.6</v>
      </c>
      <c r="O50" s="1168">
        <v>1.5</v>
      </c>
      <c r="P50" s="1169">
        <v>1.9</v>
      </c>
      <c r="Q50" s="1167">
        <v>1.1000000000000001</v>
      </c>
      <c r="R50" s="1168">
        <v>0.9</v>
      </c>
      <c r="S50" s="1168">
        <v>1.1000000000000001</v>
      </c>
      <c r="T50" s="1168">
        <v>3.7</v>
      </c>
      <c r="U50" s="1168">
        <v>1</v>
      </c>
      <c r="V50" s="1168">
        <v>0.92</v>
      </c>
      <c r="W50" s="1168">
        <v>0.89</v>
      </c>
      <c r="X50" s="1168">
        <v>1</v>
      </c>
      <c r="Y50" s="1076">
        <v>1.4</v>
      </c>
      <c r="Z50" s="1076">
        <v>1.2</v>
      </c>
      <c r="AA50" s="1076">
        <v>1.3</v>
      </c>
      <c r="AB50" s="1168">
        <v>1.2</v>
      </c>
      <c r="AC50" s="1167">
        <v>1.3</v>
      </c>
      <c r="AD50" s="1484"/>
      <c r="AE50" s="1493"/>
      <c r="AF50" s="103"/>
      <c r="AG50" s="103"/>
    </row>
    <row r="51" spans="1:33" ht="13.5" customHeight="1" x14ac:dyDescent="0.15">
      <c r="A51" s="1502"/>
      <c r="B51" s="1455"/>
      <c r="C51" s="181" t="s">
        <v>211</v>
      </c>
      <c r="D51" s="182" t="s">
        <v>10</v>
      </c>
      <c r="E51" s="1167">
        <v>1.5</v>
      </c>
      <c r="F51" s="1168" t="s">
        <v>4</v>
      </c>
      <c r="G51" s="1168">
        <v>1.4</v>
      </c>
      <c r="H51" s="1168" t="s">
        <v>4</v>
      </c>
      <c r="I51" s="1168">
        <v>0.51</v>
      </c>
      <c r="J51" s="1168" t="s">
        <v>4</v>
      </c>
      <c r="K51" s="1168">
        <v>0.7</v>
      </c>
      <c r="L51" s="1168" t="s">
        <v>4</v>
      </c>
      <c r="M51" s="1168">
        <v>1.3</v>
      </c>
      <c r="N51" s="1168" t="s">
        <v>4</v>
      </c>
      <c r="O51" s="1168">
        <v>1.5</v>
      </c>
      <c r="P51" s="1169" t="s">
        <v>4</v>
      </c>
      <c r="Q51" s="1167">
        <v>1.1000000000000001</v>
      </c>
      <c r="R51" s="1168" t="s">
        <v>4</v>
      </c>
      <c r="S51" s="1168">
        <v>1.2</v>
      </c>
      <c r="T51" s="1168" t="s">
        <v>4</v>
      </c>
      <c r="U51" s="1168">
        <v>1.2</v>
      </c>
      <c r="V51" s="1168" t="s">
        <v>4</v>
      </c>
      <c r="W51" s="1168">
        <v>0.98</v>
      </c>
      <c r="X51" s="1168" t="s">
        <v>4</v>
      </c>
      <c r="Y51" s="1076">
        <v>1.5</v>
      </c>
      <c r="Z51" s="1076" t="s">
        <v>4</v>
      </c>
      <c r="AA51" s="1076">
        <v>1.3</v>
      </c>
      <c r="AB51" s="1168" t="s">
        <v>4</v>
      </c>
      <c r="AC51" s="1170" t="s">
        <v>52</v>
      </c>
      <c r="AD51" s="1485"/>
      <c r="AE51" s="1494"/>
    </row>
    <row r="52" spans="1:33" ht="13.5" customHeight="1" thickBot="1" x14ac:dyDescent="0.2">
      <c r="A52" s="1503"/>
      <c r="B52" s="1505"/>
      <c r="C52" s="215" t="s">
        <v>165</v>
      </c>
      <c r="D52" s="216" t="s">
        <v>10</v>
      </c>
      <c r="E52" s="1171">
        <v>1.4</v>
      </c>
      <c r="F52" s="1172">
        <v>1.5</v>
      </c>
      <c r="G52" s="1172">
        <v>1.3</v>
      </c>
      <c r="H52" s="1172">
        <v>1.2</v>
      </c>
      <c r="I52" s="1172">
        <v>0.81</v>
      </c>
      <c r="J52" s="1172">
        <v>0.61</v>
      </c>
      <c r="K52" s="1172">
        <v>0.82</v>
      </c>
      <c r="L52" s="1172">
        <v>1.4</v>
      </c>
      <c r="M52" s="1172">
        <v>1.3</v>
      </c>
      <c r="N52" s="1172">
        <v>1.6</v>
      </c>
      <c r="O52" s="1172">
        <v>1.5</v>
      </c>
      <c r="P52" s="1173">
        <v>1.9</v>
      </c>
      <c r="Q52" s="1171">
        <v>1.1000000000000001</v>
      </c>
      <c r="R52" s="1172">
        <v>0.9</v>
      </c>
      <c r="S52" s="1172">
        <v>1.3</v>
      </c>
      <c r="T52" s="1172">
        <v>3.7</v>
      </c>
      <c r="U52" s="1172">
        <v>1.1000000000000001</v>
      </c>
      <c r="V52" s="1172">
        <v>0.92</v>
      </c>
      <c r="W52" s="1172">
        <v>1</v>
      </c>
      <c r="X52" s="1172">
        <v>1</v>
      </c>
      <c r="Y52" s="1080">
        <v>1.5</v>
      </c>
      <c r="Z52" s="1080">
        <v>1.2</v>
      </c>
      <c r="AA52" s="1080">
        <v>1.7</v>
      </c>
      <c r="AB52" s="1172">
        <v>1.2</v>
      </c>
      <c r="AC52" s="1171">
        <v>1.3</v>
      </c>
      <c r="AD52" s="1174">
        <v>3.7</v>
      </c>
      <c r="AE52" s="1175">
        <v>0.61</v>
      </c>
    </row>
    <row r="53" spans="1:33" ht="13.5" customHeight="1" x14ac:dyDescent="0.15">
      <c r="O53" s="540"/>
      <c r="Q53" s="540"/>
    </row>
    <row r="54" spans="1:33" ht="13.5" customHeight="1" x14ac:dyDescent="0.15"/>
    <row r="55" spans="1:33" ht="13.7" customHeight="1" x14ac:dyDescent="0.15"/>
    <row r="56" spans="1:33" ht="13.7" customHeight="1" x14ac:dyDescent="0.15"/>
    <row r="57" spans="1:33" ht="13.7" customHeight="1" x14ac:dyDescent="0.15"/>
    <row r="58" spans="1:33" ht="13.7" customHeight="1" x14ac:dyDescent="0.15"/>
    <row r="59" spans="1:33" ht="13.7" customHeight="1" x14ac:dyDescent="0.15"/>
    <row r="60" spans="1:33" ht="13.7" customHeight="1" x14ac:dyDescent="0.15"/>
    <row r="61" spans="1:33" ht="13.7" customHeight="1" x14ac:dyDescent="0.15">
      <c r="Y61" s="161"/>
      <c r="Z61" s="161"/>
      <c r="AA61" s="161"/>
    </row>
    <row r="62" spans="1:33" ht="16.5" customHeight="1" x14ac:dyDescent="0.15">
      <c r="Y62" s="161"/>
      <c r="Z62" s="161"/>
      <c r="AA62" s="161"/>
    </row>
    <row r="63" spans="1:33" ht="16.5" customHeight="1" x14ac:dyDescent="0.15">
      <c r="Y63" s="161"/>
      <c r="Z63" s="161"/>
      <c r="AA63" s="161"/>
    </row>
  </sheetData>
  <mergeCells count="23">
    <mergeCell ref="B41:B44"/>
    <mergeCell ref="AD41:AD43"/>
    <mergeCell ref="AE41:AE43"/>
    <mergeCell ref="B29:B32"/>
    <mergeCell ref="AD29:AD31"/>
    <mergeCell ref="AE29:AE31"/>
    <mergeCell ref="B33:B36"/>
    <mergeCell ref="A5:A17"/>
    <mergeCell ref="B21:B24"/>
    <mergeCell ref="AD21:AD23"/>
    <mergeCell ref="AE21:AE23"/>
    <mergeCell ref="A18:A52"/>
    <mergeCell ref="AD33:AD35"/>
    <mergeCell ref="AE33:AE35"/>
    <mergeCell ref="B25:B28"/>
    <mergeCell ref="AD25:AD27"/>
    <mergeCell ref="AE25:AE27"/>
    <mergeCell ref="B49:B52"/>
    <mergeCell ref="AD49:AD51"/>
    <mergeCell ref="AE49:AE51"/>
    <mergeCell ref="B37:B40"/>
    <mergeCell ref="AD37:AD39"/>
    <mergeCell ref="AE37:AE39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D84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23" width="6.625" style="161" customWidth="1"/>
    <col min="24" max="26" width="6.625" style="162" customWidth="1"/>
    <col min="27" max="30" width="6.625" style="161" customWidth="1"/>
    <col min="31" max="16384" width="9" style="161"/>
  </cols>
  <sheetData>
    <row r="1" spans="1:30" s="38" customFormat="1" ht="18" customHeight="1" x14ac:dyDescent="0.15">
      <c r="A1" s="813" t="s">
        <v>212</v>
      </c>
      <c r="X1" s="55"/>
      <c r="Y1" s="55"/>
      <c r="Z1" s="55"/>
      <c r="AD1" s="61" t="s">
        <v>57</v>
      </c>
    </row>
    <row r="2" spans="1:30" s="38" customFormat="1" ht="18" customHeight="1" thickBot="1" x14ac:dyDescent="0.2">
      <c r="A2" s="39"/>
      <c r="X2" s="55"/>
      <c r="Y2" s="55"/>
      <c r="Z2" s="55"/>
      <c r="AD2" s="61" t="s">
        <v>184</v>
      </c>
    </row>
    <row r="3" spans="1:30" s="172" customFormat="1" ht="12.95" customHeight="1" thickBot="1" x14ac:dyDescent="0.2">
      <c r="A3" s="164" t="s">
        <v>89</v>
      </c>
      <c r="B3" s="165"/>
      <c r="C3" s="166"/>
      <c r="D3" s="167">
        <v>44292</v>
      </c>
      <c r="E3" s="167">
        <v>44306</v>
      </c>
      <c r="F3" s="167">
        <v>44327</v>
      </c>
      <c r="G3" s="167">
        <v>44342</v>
      </c>
      <c r="H3" s="167">
        <v>44355</v>
      </c>
      <c r="I3" s="167">
        <v>44369</v>
      </c>
      <c r="J3" s="167">
        <v>44383</v>
      </c>
      <c r="K3" s="167">
        <v>44405</v>
      </c>
      <c r="L3" s="167">
        <v>44419</v>
      </c>
      <c r="M3" s="167">
        <v>44432</v>
      </c>
      <c r="N3" s="167">
        <v>44446</v>
      </c>
      <c r="O3" s="168">
        <v>44468</v>
      </c>
      <c r="P3" s="169">
        <v>44481</v>
      </c>
      <c r="Q3" s="167">
        <v>44495</v>
      </c>
      <c r="R3" s="167">
        <v>44509</v>
      </c>
      <c r="S3" s="167">
        <v>44524</v>
      </c>
      <c r="T3" s="167">
        <v>44537</v>
      </c>
      <c r="U3" s="167">
        <v>44551</v>
      </c>
      <c r="V3" s="167">
        <v>44566</v>
      </c>
      <c r="W3" s="167">
        <v>44579</v>
      </c>
      <c r="X3" s="170">
        <v>44593</v>
      </c>
      <c r="Y3" s="170">
        <v>44607</v>
      </c>
      <c r="Z3" s="170">
        <v>44621</v>
      </c>
      <c r="AA3" s="167">
        <v>44636</v>
      </c>
      <c r="AB3" s="169" t="s">
        <v>60</v>
      </c>
      <c r="AC3" s="171" t="s">
        <v>61</v>
      </c>
      <c r="AD3" s="168" t="s">
        <v>62</v>
      </c>
    </row>
    <row r="4" spans="1:30" s="103" customFormat="1" ht="13.5" customHeight="1" thickBot="1" x14ac:dyDescent="0.2">
      <c r="A4" s="333" t="s">
        <v>105</v>
      </c>
      <c r="B4" s="334"/>
      <c r="C4" s="335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7"/>
      <c r="P4" s="338"/>
      <c r="Q4" s="336"/>
      <c r="R4" s="336"/>
      <c r="S4" s="336"/>
      <c r="T4" s="336"/>
      <c r="U4" s="336"/>
      <c r="V4" s="336"/>
      <c r="W4" s="336"/>
      <c r="X4" s="339"/>
      <c r="Y4" s="339"/>
      <c r="Z4" s="339"/>
      <c r="AA4" s="337"/>
      <c r="AB4" s="338"/>
      <c r="AC4" s="336"/>
      <c r="AD4" s="337"/>
    </row>
    <row r="5" spans="1:30" s="103" customFormat="1" ht="13.5" customHeight="1" x14ac:dyDescent="0.15">
      <c r="A5" s="1446" t="s">
        <v>83</v>
      </c>
      <c r="B5" s="179" t="s">
        <v>72</v>
      </c>
      <c r="C5" s="180" t="s">
        <v>73</v>
      </c>
      <c r="D5" s="1112">
        <v>3</v>
      </c>
      <c r="E5" s="1112">
        <v>3</v>
      </c>
      <c r="F5" s="1112">
        <v>2.5</v>
      </c>
      <c r="G5" s="1112">
        <v>3</v>
      </c>
      <c r="H5" s="1112">
        <v>3</v>
      </c>
      <c r="I5" s="1112">
        <v>3</v>
      </c>
      <c r="J5" s="1112">
        <v>2.5</v>
      </c>
      <c r="K5" s="1112">
        <v>3</v>
      </c>
      <c r="L5" s="1112">
        <v>3</v>
      </c>
      <c r="M5" s="1112">
        <v>3</v>
      </c>
      <c r="N5" s="1112">
        <v>3</v>
      </c>
      <c r="O5" s="1113">
        <v>3</v>
      </c>
      <c r="P5" s="1114">
        <v>3</v>
      </c>
      <c r="Q5" s="1112">
        <v>3</v>
      </c>
      <c r="R5" s="1112">
        <v>2.5</v>
      </c>
      <c r="S5" s="1112">
        <v>2.5</v>
      </c>
      <c r="T5" s="1112">
        <v>3</v>
      </c>
      <c r="U5" s="1112">
        <v>3</v>
      </c>
      <c r="V5" s="1112">
        <v>3</v>
      </c>
      <c r="W5" s="1112">
        <v>2.5</v>
      </c>
      <c r="X5" s="1097">
        <v>2.5</v>
      </c>
      <c r="Y5" s="1097">
        <v>3</v>
      </c>
      <c r="Z5" s="1097">
        <v>2.5</v>
      </c>
      <c r="AA5" s="1112">
        <v>2.5</v>
      </c>
      <c r="AB5" s="1115">
        <v>3</v>
      </c>
      <c r="AC5" s="1116">
        <v>3</v>
      </c>
      <c r="AD5" s="1117">
        <v>2.5</v>
      </c>
    </row>
    <row r="6" spans="1:30" s="103" customFormat="1" ht="13.5" customHeight="1" x14ac:dyDescent="0.15">
      <c r="A6" s="1498"/>
      <c r="B6" s="181" t="s">
        <v>0</v>
      </c>
      <c r="C6" s="182" t="s">
        <v>4</v>
      </c>
      <c r="D6" s="183">
        <v>7.3</v>
      </c>
      <c r="E6" s="183">
        <v>7.1</v>
      </c>
      <c r="F6" s="183">
        <v>7.2</v>
      </c>
      <c r="G6" s="183">
        <v>7.1</v>
      </c>
      <c r="H6" s="183">
        <v>7.2</v>
      </c>
      <c r="I6" s="183">
        <v>7.2</v>
      </c>
      <c r="J6" s="183">
        <v>7.2</v>
      </c>
      <c r="K6" s="183">
        <v>7.2</v>
      </c>
      <c r="L6" s="183">
        <v>7.1</v>
      </c>
      <c r="M6" s="183">
        <v>7.2</v>
      </c>
      <c r="N6" s="183">
        <v>7.2</v>
      </c>
      <c r="O6" s="184">
        <v>7.2</v>
      </c>
      <c r="P6" s="185">
        <v>7.2</v>
      </c>
      <c r="Q6" s="183">
        <v>7.3</v>
      </c>
      <c r="R6" s="183">
        <v>7.4</v>
      </c>
      <c r="S6" s="183">
        <v>7.4</v>
      </c>
      <c r="T6" s="183">
        <v>7.4</v>
      </c>
      <c r="U6" s="183">
        <v>7.3</v>
      </c>
      <c r="V6" s="183">
        <v>7.3</v>
      </c>
      <c r="W6" s="183">
        <v>7.4</v>
      </c>
      <c r="X6" s="186">
        <v>7.3</v>
      </c>
      <c r="Y6" s="186">
        <v>7.4</v>
      </c>
      <c r="Z6" s="186">
        <v>7.2</v>
      </c>
      <c r="AA6" s="183">
        <v>7.3</v>
      </c>
      <c r="AB6" s="927" t="s">
        <v>136</v>
      </c>
      <c r="AC6" s="187">
        <v>7.4</v>
      </c>
      <c r="AD6" s="184">
        <v>7.1</v>
      </c>
    </row>
    <row r="7" spans="1:30" s="103" customFormat="1" ht="13.5" customHeight="1" x14ac:dyDescent="0.15">
      <c r="A7" s="1498"/>
      <c r="B7" s="188" t="s">
        <v>1</v>
      </c>
      <c r="C7" s="182" t="s">
        <v>10</v>
      </c>
      <c r="D7" s="189">
        <v>150</v>
      </c>
      <c r="E7" s="189">
        <v>170</v>
      </c>
      <c r="F7" s="189">
        <v>200</v>
      </c>
      <c r="G7" s="189">
        <v>230</v>
      </c>
      <c r="H7" s="189">
        <v>200</v>
      </c>
      <c r="I7" s="189">
        <v>200</v>
      </c>
      <c r="J7" s="189">
        <v>230</v>
      </c>
      <c r="K7" s="189">
        <v>180</v>
      </c>
      <c r="L7" s="189">
        <v>220</v>
      </c>
      <c r="M7" s="189">
        <v>220</v>
      </c>
      <c r="N7" s="189">
        <v>170</v>
      </c>
      <c r="O7" s="135">
        <v>170</v>
      </c>
      <c r="P7" s="114">
        <v>190</v>
      </c>
      <c r="Q7" s="189">
        <v>190</v>
      </c>
      <c r="R7" s="189">
        <v>160</v>
      </c>
      <c r="S7" s="189">
        <v>180</v>
      </c>
      <c r="T7" s="189">
        <v>220</v>
      </c>
      <c r="U7" s="189">
        <v>210</v>
      </c>
      <c r="V7" s="189">
        <v>170</v>
      </c>
      <c r="W7" s="189">
        <v>200</v>
      </c>
      <c r="X7" s="190">
        <v>200</v>
      </c>
      <c r="Y7" s="190">
        <v>140</v>
      </c>
      <c r="Z7" s="190">
        <v>190</v>
      </c>
      <c r="AA7" s="189">
        <v>180</v>
      </c>
      <c r="AB7" s="114">
        <v>190</v>
      </c>
      <c r="AC7" s="110">
        <v>230</v>
      </c>
      <c r="AD7" s="135">
        <v>140</v>
      </c>
    </row>
    <row r="8" spans="1:30" s="103" customFormat="1" ht="13.5" customHeight="1" x14ac:dyDescent="0.15">
      <c r="A8" s="1498"/>
      <c r="B8" s="192" t="s">
        <v>2</v>
      </c>
      <c r="C8" s="182" t="s">
        <v>10</v>
      </c>
      <c r="D8" s="189">
        <v>210</v>
      </c>
      <c r="E8" s="189">
        <v>200</v>
      </c>
      <c r="F8" s="189">
        <v>280</v>
      </c>
      <c r="G8" s="189">
        <v>240</v>
      </c>
      <c r="H8" s="189">
        <v>210</v>
      </c>
      <c r="I8" s="189">
        <v>190</v>
      </c>
      <c r="J8" s="189">
        <v>230</v>
      </c>
      <c r="K8" s="189">
        <v>180</v>
      </c>
      <c r="L8" s="189">
        <v>170</v>
      </c>
      <c r="M8" s="189">
        <v>180</v>
      </c>
      <c r="N8" s="189">
        <v>170</v>
      </c>
      <c r="O8" s="191">
        <v>180</v>
      </c>
      <c r="P8" s="114">
        <v>200</v>
      </c>
      <c r="Q8" s="189">
        <v>180</v>
      </c>
      <c r="R8" s="189">
        <v>210</v>
      </c>
      <c r="S8" s="189">
        <v>190</v>
      </c>
      <c r="T8" s="189">
        <v>200</v>
      </c>
      <c r="U8" s="189">
        <v>180</v>
      </c>
      <c r="V8" s="189">
        <v>180</v>
      </c>
      <c r="W8" s="189">
        <v>190</v>
      </c>
      <c r="X8" s="190">
        <v>190</v>
      </c>
      <c r="Y8" s="190">
        <v>170</v>
      </c>
      <c r="Z8" s="190">
        <v>200</v>
      </c>
      <c r="AA8" s="189">
        <v>190</v>
      </c>
      <c r="AB8" s="114">
        <v>200</v>
      </c>
      <c r="AC8" s="110">
        <v>280</v>
      </c>
      <c r="AD8" s="135">
        <v>170</v>
      </c>
    </row>
    <row r="9" spans="1:30" s="103" customFormat="1" ht="13.5" customHeight="1" x14ac:dyDescent="0.15">
      <c r="A9" s="1498"/>
      <c r="B9" s="192" t="s">
        <v>3</v>
      </c>
      <c r="C9" s="182" t="s">
        <v>10</v>
      </c>
      <c r="D9" s="189">
        <v>120</v>
      </c>
      <c r="E9" s="189">
        <v>130</v>
      </c>
      <c r="F9" s="189">
        <v>140</v>
      </c>
      <c r="G9" s="189">
        <v>140</v>
      </c>
      <c r="H9" s="189">
        <v>130</v>
      </c>
      <c r="I9" s="189">
        <v>120</v>
      </c>
      <c r="J9" s="189">
        <v>150</v>
      </c>
      <c r="K9" s="189">
        <v>110</v>
      </c>
      <c r="L9" s="189">
        <v>100</v>
      </c>
      <c r="M9" s="189">
        <v>110</v>
      </c>
      <c r="N9" s="189">
        <v>110</v>
      </c>
      <c r="O9" s="191">
        <v>100</v>
      </c>
      <c r="P9" s="114">
        <v>120</v>
      </c>
      <c r="Q9" s="189">
        <v>110</v>
      </c>
      <c r="R9" s="189">
        <v>120</v>
      </c>
      <c r="S9" s="189">
        <v>120</v>
      </c>
      <c r="T9" s="189">
        <v>130</v>
      </c>
      <c r="U9" s="189">
        <v>110</v>
      </c>
      <c r="V9" s="189">
        <v>130</v>
      </c>
      <c r="W9" s="189">
        <v>120</v>
      </c>
      <c r="X9" s="190">
        <v>130</v>
      </c>
      <c r="Y9" s="190">
        <v>110</v>
      </c>
      <c r="Z9" s="190">
        <v>120</v>
      </c>
      <c r="AA9" s="189">
        <v>130</v>
      </c>
      <c r="AB9" s="114">
        <v>120</v>
      </c>
      <c r="AC9" s="110">
        <v>150</v>
      </c>
      <c r="AD9" s="135">
        <v>100</v>
      </c>
    </row>
    <row r="10" spans="1:30" s="103" customFormat="1" ht="13.5" customHeight="1" x14ac:dyDescent="0.15">
      <c r="A10" s="1498"/>
      <c r="B10" s="193" t="s">
        <v>76</v>
      </c>
      <c r="C10" s="194" t="s">
        <v>10</v>
      </c>
      <c r="D10" s="936">
        <v>55</v>
      </c>
      <c r="E10" s="936">
        <v>55</v>
      </c>
      <c r="F10" s="936">
        <v>57</v>
      </c>
      <c r="G10" s="936">
        <v>41</v>
      </c>
      <c r="H10" s="936">
        <v>41</v>
      </c>
      <c r="I10" s="936">
        <v>43</v>
      </c>
      <c r="J10" s="936">
        <v>46</v>
      </c>
      <c r="K10" s="936">
        <v>46</v>
      </c>
      <c r="L10" s="936">
        <v>36</v>
      </c>
      <c r="M10" s="936">
        <v>37</v>
      </c>
      <c r="N10" s="936">
        <v>35</v>
      </c>
      <c r="O10" s="938">
        <v>47</v>
      </c>
      <c r="P10" s="939">
        <v>52</v>
      </c>
      <c r="Q10" s="936">
        <v>40</v>
      </c>
      <c r="R10" s="936">
        <v>44</v>
      </c>
      <c r="S10" s="936">
        <v>39</v>
      </c>
      <c r="T10" s="936">
        <v>44</v>
      </c>
      <c r="U10" s="936">
        <v>52</v>
      </c>
      <c r="V10" s="936">
        <v>45</v>
      </c>
      <c r="W10" s="936">
        <v>59</v>
      </c>
      <c r="X10" s="940">
        <v>56</v>
      </c>
      <c r="Y10" s="940">
        <v>37</v>
      </c>
      <c r="Z10" s="940">
        <v>47</v>
      </c>
      <c r="AA10" s="936">
        <v>53</v>
      </c>
      <c r="AB10" s="939">
        <v>46</v>
      </c>
      <c r="AC10" s="942">
        <v>59</v>
      </c>
      <c r="AD10" s="943">
        <v>35</v>
      </c>
    </row>
    <row r="11" spans="1:30" s="103" customFormat="1" ht="13.5" customHeight="1" x14ac:dyDescent="0.15">
      <c r="A11" s="1498"/>
      <c r="B11" s="202" t="s">
        <v>77</v>
      </c>
      <c r="C11" s="203" t="s">
        <v>10</v>
      </c>
      <c r="D11" s="973">
        <v>42</v>
      </c>
      <c r="E11" s="973">
        <v>39</v>
      </c>
      <c r="F11" s="973">
        <v>38</v>
      </c>
      <c r="G11" s="973">
        <v>24</v>
      </c>
      <c r="H11" s="973">
        <v>28</v>
      </c>
      <c r="I11" s="973">
        <v>26</v>
      </c>
      <c r="J11" s="973">
        <v>25</v>
      </c>
      <c r="K11" s="973">
        <v>29</v>
      </c>
      <c r="L11" s="973">
        <v>23</v>
      </c>
      <c r="M11" s="973">
        <v>25</v>
      </c>
      <c r="N11" s="973">
        <v>23</v>
      </c>
      <c r="O11" s="975">
        <v>32</v>
      </c>
      <c r="P11" s="976">
        <v>34</v>
      </c>
      <c r="Q11" s="973">
        <v>30</v>
      </c>
      <c r="R11" s="973">
        <v>33</v>
      </c>
      <c r="S11" s="973">
        <v>29</v>
      </c>
      <c r="T11" s="973">
        <v>32</v>
      </c>
      <c r="U11" s="973">
        <v>40</v>
      </c>
      <c r="V11" s="973">
        <v>36</v>
      </c>
      <c r="W11" s="973">
        <v>41</v>
      </c>
      <c r="X11" s="977">
        <v>43</v>
      </c>
      <c r="Y11" s="977">
        <v>25</v>
      </c>
      <c r="Z11" s="977">
        <v>31</v>
      </c>
      <c r="AA11" s="973">
        <v>40</v>
      </c>
      <c r="AB11" s="976">
        <v>32</v>
      </c>
      <c r="AC11" s="980">
        <v>43</v>
      </c>
      <c r="AD11" s="981">
        <v>23</v>
      </c>
    </row>
    <row r="12" spans="1:30" s="103" customFormat="1" ht="13.5" customHeight="1" x14ac:dyDescent="0.15">
      <c r="A12" s="1498"/>
      <c r="B12" s="192" t="s">
        <v>78</v>
      </c>
      <c r="C12" s="182" t="s">
        <v>10</v>
      </c>
      <c r="D12" s="928">
        <v>13</v>
      </c>
      <c r="E12" s="929">
        <v>16</v>
      </c>
      <c r="F12" s="929">
        <v>19</v>
      </c>
      <c r="G12" s="929">
        <v>17</v>
      </c>
      <c r="H12" s="929">
        <v>14</v>
      </c>
      <c r="I12" s="929">
        <v>17</v>
      </c>
      <c r="J12" s="929">
        <v>21</v>
      </c>
      <c r="K12" s="929">
        <v>18</v>
      </c>
      <c r="L12" s="929">
        <v>13</v>
      </c>
      <c r="M12" s="929">
        <v>12</v>
      </c>
      <c r="N12" s="929">
        <v>13</v>
      </c>
      <c r="O12" s="931">
        <v>15</v>
      </c>
      <c r="P12" s="928">
        <v>18</v>
      </c>
      <c r="Q12" s="929">
        <v>10</v>
      </c>
      <c r="R12" s="929">
        <v>12</v>
      </c>
      <c r="S12" s="929">
        <v>9.3000000000000007</v>
      </c>
      <c r="T12" s="929">
        <v>11</v>
      </c>
      <c r="U12" s="930">
        <v>12</v>
      </c>
      <c r="V12" s="930">
        <v>8.1999999999999993</v>
      </c>
      <c r="W12" s="930">
        <v>18</v>
      </c>
      <c r="X12" s="1010">
        <v>14</v>
      </c>
      <c r="Y12" s="932">
        <v>12</v>
      </c>
      <c r="Z12" s="932">
        <v>16</v>
      </c>
      <c r="AA12" s="929">
        <v>13</v>
      </c>
      <c r="AB12" s="928">
        <v>14</v>
      </c>
      <c r="AC12" s="934">
        <v>21</v>
      </c>
      <c r="AD12" s="935">
        <v>8.1999999999999993</v>
      </c>
    </row>
    <row r="13" spans="1:30" s="103" customFormat="1" ht="13.5" customHeight="1" thickBot="1" x14ac:dyDescent="0.2">
      <c r="A13" s="1499"/>
      <c r="B13" s="303" t="s">
        <v>81</v>
      </c>
      <c r="C13" s="341" t="s">
        <v>10</v>
      </c>
      <c r="D13" s="1088">
        <v>6.1</v>
      </c>
      <c r="E13" s="1088">
        <v>6.6</v>
      </c>
      <c r="F13" s="1088">
        <v>6.6</v>
      </c>
      <c r="G13" s="1090">
        <v>5.3</v>
      </c>
      <c r="H13" s="1088">
        <v>4.8</v>
      </c>
      <c r="I13" s="1088">
        <v>5.2</v>
      </c>
      <c r="J13" s="1088">
        <v>5.9</v>
      </c>
      <c r="K13" s="1088">
        <v>5.5</v>
      </c>
      <c r="L13" s="1088">
        <v>4.3</v>
      </c>
      <c r="M13" s="1090">
        <v>4.9000000000000004</v>
      </c>
      <c r="N13" s="1088">
        <v>4.2</v>
      </c>
      <c r="O13" s="1091">
        <v>5.5</v>
      </c>
      <c r="P13" s="1087">
        <v>6.1</v>
      </c>
      <c r="Q13" s="1088">
        <v>4</v>
      </c>
      <c r="R13" s="1088">
        <v>5.4</v>
      </c>
      <c r="S13" s="1088">
        <v>4.4000000000000004</v>
      </c>
      <c r="T13" s="1088">
        <v>5.0999999999999996</v>
      </c>
      <c r="U13" s="1088">
        <v>4.5999999999999996</v>
      </c>
      <c r="V13" s="1088">
        <v>4</v>
      </c>
      <c r="W13" s="1088">
        <v>5.9</v>
      </c>
      <c r="X13" s="1015">
        <v>6.1</v>
      </c>
      <c r="Y13" s="1015">
        <v>3.9</v>
      </c>
      <c r="Z13" s="1015">
        <v>4.9000000000000004</v>
      </c>
      <c r="AA13" s="1088">
        <v>6.3</v>
      </c>
      <c r="AB13" s="1087">
        <v>5.2</v>
      </c>
      <c r="AC13" s="1118">
        <v>6.6</v>
      </c>
      <c r="AD13" s="1119">
        <v>3.9</v>
      </c>
    </row>
    <row r="14" spans="1:30" s="103" customFormat="1" ht="13.5" customHeight="1" x14ac:dyDescent="0.15">
      <c r="A14" s="1446" t="s">
        <v>84</v>
      </c>
      <c r="B14" s="179" t="s">
        <v>72</v>
      </c>
      <c r="C14" s="180" t="s">
        <v>73</v>
      </c>
      <c r="D14" s="1094">
        <v>6</v>
      </c>
      <c r="E14" s="1094">
        <v>5</v>
      </c>
      <c r="F14" s="1094">
        <v>4.5</v>
      </c>
      <c r="G14" s="1094">
        <v>4.5</v>
      </c>
      <c r="H14" s="1094">
        <v>5</v>
      </c>
      <c r="I14" s="1094">
        <v>4.5</v>
      </c>
      <c r="J14" s="1094">
        <v>4.5</v>
      </c>
      <c r="K14" s="1094">
        <v>4.5</v>
      </c>
      <c r="L14" s="1094">
        <v>5</v>
      </c>
      <c r="M14" s="1094">
        <v>5</v>
      </c>
      <c r="N14" s="1094">
        <v>6</v>
      </c>
      <c r="O14" s="1096">
        <v>6</v>
      </c>
      <c r="P14" s="1093">
        <v>6</v>
      </c>
      <c r="Q14" s="1094">
        <v>6</v>
      </c>
      <c r="R14" s="1094">
        <v>6</v>
      </c>
      <c r="S14" s="1094">
        <v>4.5</v>
      </c>
      <c r="T14" s="1094">
        <v>6</v>
      </c>
      <c r="U14" s="1094">
        <v>6</v>
      </c>
      <c r="V14" s="1094">
        <v>6</v>
      </c>
      <c r="W14" s="1094">
        <v>6</v>
      </c>
      <c r="X14" s="1095">
        <v>5</v>
      </c>
      <c r="Y14" s="1095">
        <v>7</v>
      </c>
      <c r="Z14" s="1095">
        <v>5</v>
      </c>
      <c r="AA14" s="1094">
        <v>6</v>
      </c>
      <c r="AB14" s="1115">
        <v>5</v>
      </c>
      <c r="AC14" s="1120">
        <v>7</v>
      </c>
      <c r="AD14" s="1117">
        <v>4.5</v>
      </c>
    </row>
    <row r="15" spans="1:30" s="103" customFormat="1" ht="13.5" customHeight="1" x14ac:dyDescent="0.15">
      <c r="A15" s="1498"/>
      <c r="B15" s="181" t="s">
        <v>0</v>
      </c>
      <c r="C15" s="182" t="s">
        <v>4</v>
      </c>
      <c r="D15" s="183">
        <v>7.3</v>
      </c>
      <c r="E15" s="183">
        <v>7.1</v>
      </c>
      <c r="F15" s="183">
        <v>7.1</v>
      </c>
      <c r="G15" s="183">
        <v>7</v>
      </c>
      <c r="H15" s="183">
        <v>7</v>
      </c>
      <c r="I15" s="183">
        <v>7</v>
      </c>
      <c r="J15" s="183">
        <v>7</v>
      </c>
      <c r="K15" s="183">
        <v>7</v>
      </c>
      <c r="L15" s="183">
        <v>6.9</v>
      </c>
      <c r="M15" s="183">
        <v>7.1</v>
      </c>
      <c r="N15" s="183">
        <v>7</v>
      </c>
      <c r="O15" s="184">
        <v>7.1</v>
      </c>
      <c r="P15" s="185">
        <v>7.1</v>
      </c>
      <c r="Q15" s="183">
        <v>7.2</v>
      </c>
      <c r="R15" s="183">
        <v>7.2</v>
      </c>
      <c r="S15" s="183">
        <v>7.3</v>
      </c>
      <c r="T15" s="183">
        <v>7.4</v>
      </c>
      <c r="U15" s="183">
        <v>7.3</v>
      </c>
      <c r="V15" s="183">
        <v>7.3</v>
      </c>
      <c r="W15" s="183">
        <v>7.4</v>
      </c>
      <c r="X15" s="186">
        <v>7.3</v>
      </c>
      <c r="Y15" s="186">
        <v>7.2</v>
      </c>
      <c r="Z15" s="186">
        <v>7.3</v>
      </c>
      <c r="AA15" s="183">
        <v>7.3</v>
      </c>
      <c r="AB15" s="927" t="s">
        <v>136</v>
      </c>
      <c r="AC15" s="187">
        <v>7.4</v>
      </c>
      <c r="AD15" s="135">
        <v>6.9</v>
      </c>
    </row>
    <row r="16" spans="1:30" s="103" customFormat="1" ht="13.5" customHeight="1" x14ac:dyDescent="0.15">
      <c r="A16" s="1498"/>
      <c r="B16" s="188" t="s">
        <v>1</v>
      </c>
      <c r="C16" s="182" t="s">
        <v>10</v>
      </c>
      <c r="D16" s="189">
        <v>67</v>
      </c>
      <c r="E16" s="189">
        <v>82</v>
      </c>
      <c r="F16" s="189">
        <v>81</v>
      </c>
      <c r="G16" s="189">
        <v>94</v>
      </c>
      <c r="H16" s="189">
        <v>82</v>
      </c>
      <c r="I16" s="189">
        <v>110</v>
      </c>
      <c r="J16" s="189">
        <v>100</v>
      </c>
      <c r="K16" s="189">
        <v>87</v>
      </c>
      <c r="L16" s="189">
        <v>72</v>
      </c>
      <c r="M16" s="189">
        <v>75</v>
      </c>
      <c r="N16" s="189">
        <v>73</v>
      </c>
      <c r="O16" s="135">
        <v>74</v>
      </c>
      <c r="P16" s="114">
        <v>62</v>
      </c>
      <c r="Q16" s="189">
        <v>68</v>
      </c>
      <c r="R16" s="189">
        <v>61</v>
      </c>
      <c r="S16" s="189">
        <v>85</v>
      </c>
      <c r="T16" s="189">
        <v>63</v>
      </c>
      <c r="U16" s="189">
        <v>72</v>
      </c>
      <c r="V16" s="189">
        <v>66</v>
      </c>
      <c r="W16" s="189">
        <v>72</v>
      </c>
      <c r="X16" s="190">
        <v>82</v>
      </c>
      <c r="Y16" s="190">
        <v>59</v>
      </c>
      <c r="Z16" s="190">
        <v>71</v>
      </c>
      <c r="AA16" s="189">
        <v>80</v>
      </c>
      <c r="AB16" s="114">
        <v>77</v>
      </c>
      <c r="AC16" s="110">
        <v>110</v>
      </c>
      <c r="AD16" s="135">
        <v>59</v>
      </c>
    </row>
    <row r="17" spans="1:30" s="103" customFormat="1" ht="13.5" customHeight="1" x14ac:dyDescent="0.15">
      <c r="A17" s="1498"/>
      <c r="B17" s="188" t="s">
        <v>85</v>
      </c>
      <c r="C17" s="182" t="s">
        <v>10</v>
      </c>
      <c r="D17" s="189" t="s">
        <v>4</v>
      </c>
      <c r="E17" s="189">
        <v>52</v>
      </c>
      <c r="F17" s="189" t="s">
        <v>4</v>
      </c>
      <c r="G17" s="189">
        <v>55</v>
      </c>
      <c r="H17" s="189" t="s">
        <v>4</v>
      </c>
      <c r="I17" s="189">
        <v>62</v>
      </c>
      <c r="J17" s="189" t="s">
        <v>4</v>
      </c>
      <c r="K17" s="189">
        <v>52</v>
      </c>
      <c r="L17" s="189" t="s">
        <v>4</v>
      </c>
      <c r="M17" s="189">
        <v>49</v>
      </c>
      <c r="N17" s="189" t="s">
        <v>4</v>
      </c>
      <c r="O17" s="191">
        <v>52</v>
      </c>
      <c r="P17" s="114" t="s">
        <v>4</v>
      </c>
      <c r="Q17" s="189">
        <v>43</v>
      </c>
      <c r="R17" s="189" t="s">
        <v>4</v>
      </c>
      <c r="S17" s="189">
        <v>41</v>
      </c>
      <c r="T17" s="189" t="s">
        <v>4</v>
      </c>
      <c r="U17" s="189">
        <v>44</v>
      </c>
      <c r="V17" s="189" t="s">
        <v>4</v>
      </c>
      <c r="W17" s="189">
        <v>49</v>
      </c>
      <c r="X17" s="190" t="s">
        <v>4</v>
      </c>
      <c r="Y17" s="190">
        <v>36</v>
      </c>
      <c r="Z17" s="190" t="s">
        <v>4</v>
      </c>
      <c r="AA17" s="189">
        <v>48</v>
      </c>
      <c r="AB17" s="114">
        <v>49</v>
      </c>
      <c r="AC17" s="110">
        <v>62</v>
      </c>
      <c r="AD17" s="135">
        <v>36</v>
      </c>
    </row>
    <row r="18" spans="1:30" s="103" customFormat="1" ht="13.5" customHeight="1" x14ac:dyDescent="0.15">
      <c r="A18" s="1498"/>
      <c r="B18" s="192" t="s">
        <v>2</v>
      </c>
      <c r="C18" s="182" t="s">
        <v>10</v>
      </c>
      <c r="D18" s="189">
        <v>46</v>
      </c>
      <c r="E18" s="189">
        <v>45</v>
      </c>
      <c r="F18" s="189">
        <v>54</v>
      </c>
      <c r="G18" s="189">
        <v>57</v>
      </c>
      <c r="H18" s="189">
        <v>49</v>
      </c>
      <c r="I18" s="189">
        <v>63</v>
      </c>
      <c r="J18" s="189">
        <v>63</v>
      </c>
      <c r="K18" s="189">
        <v>52</v>
      </c>
      <c r="L18" s="189">
        <v>36</v>
      </c>
      <c r="M18" s="189">
        <v>39</v>
      </c>
      <c r="N18" s="189">
        <v>44</v>
      </c>
      <c r="O18" s="191">
        <v>39</v>
      </c>
      <c r="P18" s="114">
        <v>36</v>
      </c>
      <c r="Q18" s="189">
        <v>38</v>
      </c>
      <c r="R18" s="189">
        <v>38</v>
      </c>
      <c r="S18" s="189">
        <v>78</v>
      </c>
      <c r="T18" s="189">
        <v>58</v>
      </c>
      <c r="U18" s="189">
        <v>41</v>
      </c>
      <c r="V18" s="189">
        <v>41</v>
      </c>
      <c r="W18" s="189">
        <v>39</v>
      </c>
      <c r="X18" s="190">
        <v>40</v>
      </c>
      <c r="Y18" s="190">
        <v>35</v>
      </c>
      <c r="Z18" s="190">
        <v>45</v>
      </c>
      <c r="AA18" s="189">
        <v>44</v>
      </c>
      <c r="AB18" s="114">
        <v>47</v>
      </c>
      <c r="AC18" s="110">
        <v>78</v>
      </c>
      <c r="AD18" s="135">
        <v>35</v>
      </c>
    </row>
    <row r="19" spans="1:30" s="103" customFormat="1" ht="13.5" customHeight="1" x14ac:dyDescent="0.15">
      <c r="A19" s="1498"/>
      <c r="B19" s="192" t="s">
        <v>3</v>
      </c>
      <c r="C19" s="182" t="s">
        <v>10</v>
      </c>
      <c r="D19" s="189">
        <v>63</v>
      </c>
      <c r="E19" s="189">
        <v>65</v>
      </c>
      <c r="F19" s="189">
        <v>74</v>
      </c>
      <c r="G19" s="189">
        <v>73</v>
      </c>
      <c r="H19" s="189">
        <v>69</v>
      </c>
      <c r="I19" s="189">
        <v>75</v>
      </c>
      <c r="J19" s="189">
        <v>82</v>
      </c>
      <c r="K19" s="189">
        <v>72</v>
      </c>
      <c r="L19" s="189">
        <v>61</v>
      </c>
      <c r="M19" s="189">
        <v>63</v>
      </c>
      <c r="N19" s="189">
        <v>71</v>
      </c>
      <c r="O19" s="191">
        <v>57</v>
      </c>
      <c r="P19" s="114">
        <v>57</v>
      </c>
      <c r="Q19" s="189">
        <v>58</v>
      </c>
      <c r="R19" s="189">
        <v>60</v>
      </c>
      <c r="S19" s="189">
        <v>67</v>
      </c>
      <c r="T19" s="189">
        <v>60</v>
      </c>
      <c r="U19" s="189">
        <v>64</v>
      </c>
      <c r="V19" s="189">
        <v>68</v>
      </c>
      <c r="W19" s="189">
        <v>62</v>
      </c>
      <c r="X19" s="190">
        <v>70</v>
      </c>
      <c r="Y19" s="190">
        <v>54</v>
      </c>
      <c r="Z19" s="190">
        <v>61</v>
      </c>
      <c r="AA19" s="189">
        <v>63</v>
      </c>
      <c r="AB19" s="114">
        <v>65</v>
      </c>
      <c r="AC19" s="110">
        <v>82</v>
      </c>
      <c r="AD19" s="135">
        <v>54</v>
      </c>
    </row>
    <row r="20" spans="1:30" s="103" customFormat="1" ht="13.5" customHeight="1" x14ac:dyDescent="0.15">
      <c r="A20" s="1498"/>
      <c r="B20" s="193" t="s">
        <v>76</v>
      </c>
      <c r="C20" s="194" t="s">
        <v>10</v>
      </c>
      <c r="D20" s="936">
        <v>49</v>
      </c>
      <c r="E20" s="936">
        <v>48</v>
      </c>
      <c r="F20" s="936">
        <v>52</v>
      </c>
      <c r="G20" s="936">
        <v>38</v>
      </c>
      <c r="H20" s="936">
        <v>36</v>
      </c>
      <c r="I20" s="936">
        <v>40</v>
      </c>
      <c r="J20" s="936">
        <v>39</v>
      </c>
      <c r="K20" s="936">
        <v>42</v>
      </c>
      <c r="L20" s="936">
        <v>33</v>
      </c>
      <c r="M20" s="936">
        <v>30</v>
      </c>
      <c r="N20" s="936">
        <v>32</v>
      </c>
      <c r="O20" s="938">
        <v>34</v>
      </c>
      <c r="P20" s="939">
        <v>42</v>
      </c>
      <c r="Q20" s="936">
        <v>35</v>
      </c>
      <c r="R20" s="936">
        <v>36</v>
      </c>
      <c r="S20" s="936">
        <v>36</v>
      </c>
      <c r="T20" s="936">
        <v>41</v>
      </c>
      <c r="U20" s="936">
        <v>39</v>
      </c>
      <c r="V20" s="936">
        <v>43</v>
      </c>
      <c r="W20" s="936">
        <v>47</v>
      </c>
      <c r="X20" s="940">
        <v>45</v>
      </c>
      <c r="Y20" s="940">
        <v>36</v>
      </c>
      <c r="Z20" s="940">
        <v>44</v>
      </c>
      <c r="AA20" s="936">
        <v>46</v>
      </c>
      <c r="AB20" s="939">
        <v>40</v>
      </c>
      <c r="AC20" s="942">
        <v>52</v>
      </c>
      <c r="AD20" s="943">
        <v>30</v>
      </c>
    </row>
    <row r="21" spans="1:30" s="103" customFormat="1" ht="13.5" customHeight="1" x14ac:dyDescent="0.15">
      <c r="A21" s="1498"/>
      <c r="B21" s="202" t="s">
        <v>77</v>
      </c>
      <c r="C21" s="203" t="s">
        <v>10</v>
      </c>
      <c r="D21" s="973">
        <v>40</v>
      </c>
      <c r="E21" s="973">
        <v>39</v>
      </c>
      <c r="F21" s="973">
        <v>41</v>
      </c>
      <c r="G21" s="973">
        <v>28</v>
      </c>
      <c r="H21" s="973">
        <v>27</v>
      </c>
      <c r="I21" s="973">
        <v>29</v>
      </c>
      <c r="J21" s="973">
        <v>26</v>
      </c>
      <c r="K21" s="973">
        <v>28</v>
      </c>
      <c r="L21" s="973">
        <v>23</v>
      </c>
      <c r="M21" s="973">
        <v>23</v>
      </c>
      <c r="N21" s="973">
        <v>23</v>
      </c>
      <c r="O21" s="975">
        <v>27</v>
      </c>
      <c r="P21" s="976">
        <v>33</v>
      </c>
      <c r="Q21" s="973">
        <v>26</v>
      </c>
      <c r="R21" s="973">
        <v>28</v>
      </c>
      <c r="S21" s="973">
        <v>30</v>
      </c>
      <c r="T21" s="973">
        <v>34</v>
      </c>
      <c r="U21" s="973">
        <v>31</v>
      </c>
      <c r="V21" s="973">
        <v>36</v>
      </c>
      <c r="W21" s="973">
        <v>38</v>
      </c>
      <c r="X21" s="977">
        <v>33</v>
      </c>
      <c r="Y21" s="977">
        <v>25</v>
      </c>
      <c r="Z21" s="977">
        <v>36</v>
      </c>
      <c r="AA21" s="973">
        <v>36</v>
      </c>
      <c r="AB21" s="976">
        <v>31</v>
      </c>
      <c r="AC21" s="980">
        <v>41</v>
      </c>
      <c r="AD21" s="981">
        <v>23</v>
      </c>
    </row>
    <row r="22" spans="1:30" s="103" customFormat="1" ht="13.5" customHeight="1" x14ac:dyDescent="0.15">
      <c r="A22" s="1498"/>
      <c r="B22" s="192" t="s">
        <v>78</v>
      </c>
      <c r="C22" s="182" t="s">
        <v>10</v>
      </c>
      <c r="D22" s="928">
        <v>8.9</v>
      </c>
      <c r="E22" s="929">
        <v>8.9</v>
      </c>
      <c r="F22" s="929">
        <v>11</v>
      </c>
      <c r="G22" s="930">
        <v>9.4</v>
      </c>
      <c r="H22" s="929">
        <v>9</v>
      </c>
      <c r="I22" s="929">
        <v>11</v>
      </c>
      <c r="J22" s="929">
        <v>13</v>
      </c>
      <c r="K22" s="930">
        <v>14</v>
      </c>
      <c r="L22" s="929">
        <v>10</v>
      </c>
      <c r="M22" s="930">
        <v>6.8</v>
      </c>
      <c r="N22" s="929">
        <v>8.4</v>
      </c>
      <c r="O22" s="931">
        <v>7.6</v>
      </c>
      <c r="P22" s="928">
        <v>9.1</v>
      </c>
      <c r="Q22" s="930">
        <v>8.1999999999999993</v>
      </c>
      <c r="R22" s="929">
        <v>8.3000000000000007</v>
      </c>
      <c r="S22" s="929">
        <v>5.3</v>
      </c>
      <c r="T22" s="929">
        <v>6.8</v>
      </c>
      <c r="U22" s="930">
        <v>7.6</v>
      </c>
      <c r="V22" s="929">
        <v>7.7</v>
      </c>
      <c r="W22" s="929">
        <v>9</v>
      </c>
      <c r="X22" s="1010">
        <v>12</v>
      </c>
      <c r="Y22" s="932">
        <v>11</v>
      </c>
      <c r="Z22" s="932">
        <v>8</v>
      </c>
      <c r="AA22" s="929">
        <v>9.9</v>
      </c>
      <c r="AB22" s="928">
        <v>9.1999999999999993</v>
      </c>
      <c r="AC22" s="934">
        <v>14</v>
      </c>
      <c r="AD22" s="935">
        <v>5.3</v>
      </c>
    </row>
    <row r="23" spans="1:30" s="103" customFormat="1" ht="13.5" customHeight="1" x14ac:dyDescent="0.15">
      <c r="A23" s="1498"/>
      <c r="B23" s="193" t="s">
        <v>81</v>
      </c>
      <c r="C23" s="194" t="s">
        <v>10</v>
      </c>
      <c r="D23" s="967">
        <v>4.5</v>
      </c>
      <c r="E23" s="967">
        <v>4.8</v>
      </c>
      <c r="F23" s="967">
        <v>5.6</v>
      </c>
      <c r="G23" s="967">
        <v>4.0999999999999996</v>
      </c>
      <c r="H23" s="967">
        <v>3.9</v>
      </c>
      <c r="I23" s="967">
        <v>4.5999999999999996</v>
      </c>
      <c r="J23" s="967">
        <v>5</v>
      </c>
      <c r="K23" s="967">
        <v>4.9000000000000004</v>
      </c>
      <c r="L23" s="967">
        <v>3.4</v>
      </c>
      <c r="M23" s="967">
        <v>3.2</v>
      </c>
      <c r="N23" s="967">
        <v>3.6</v>
      </c>
      <c r="O23" s="1101">
        <v>3.8</v>
      </c>
      <c r="P23" s="983">
        <v>4.2</v>
      </c>
      <c r="Q23" s="967">
        <v>3</v>
      </c>
      <c r="R23" s="967">
        <v>3.5</v>
      </c>
      <c r="S23" s="967">
        <v>3.6</v>
      </c>
      <c r="T23" s="967">
        <v>3.3</v>
      </c>
      <c r="U23" s="967">
        <v>3.1</v>
      </c>
      <c r="V23" s="967">
        <v>3.3</v>
      </c>
      <c r="W23" s="967">
        <v>3.9</v>
      </c>
      <c r="X23" s="984">
        <v>4.2</v>
      </c>
      <c r="Y23" s="984">
        <v>3</v>
      </c>
      <c r="Z23" s="984">
        <v>5</v>
      </c>
      <c r="AA23" s="967">
        <v>4.4000000000000004</v>
      </c>
      <c r="AB23" s="983">
        <v>4</v>
      </c>
      <c r="AC23" s="956">
        <v>5.6</v>
      </c>
      <c r="AD23" s="970">
        <v>3</v>
      </c>
    </row>
    <row r="24" spans="1:30" s="103" customFormat="1" ht="13.5" customHeight="1" x14ac:dyDescent="0.15">
      <c r="A24" s="1498"/>
      <c r="B24" s="193" t="s">
        <v>86</v>
      </c>
      <c r="C24" s="194" t="s">
        <v>10</v>
      </c>
      <c r="D24" s="967" t="s">
        <v>4</v>
      </c>
      <c r="E24" s="967" t="s">
        <v>4</v>
      </c>
      <c r="F24" s="967" t="s">
        <v>4</v>
      </c>
      <c r="G24" s="967">
        <v>1.4</v>
      </c>
      <c r="H24" s="967" t="s">
        <v>4</v>
      </c>
      <c r="I24" s="967" t="s">
        <v>4</v>
      </c>
      <c r="J24" s="967" t="s">
        <v>4</v>
      </c>
      <c r="K24" s="967" t="s">
        <v>4</v>
      </c>
      <c r="L24" s="967" t="s">
        <v>4</v>
      </c>
      <c r="M24" s="967">
        <v>2.1</v>
      </c>
      <c r="N24" s="967" t="s">
        <v>4</v>
      </c>
      <c r="O24" s="1101" t="s">
        <v>4</v>
      </c>
      <c r="P24" s="983" t="s">
        <v>4</v>
      </c>
      <c r="Q24" s="967" t="s">
        <v>4</v>
      </c>
      <c r="R24" s="967" t="s">
        <v>4</v>
      </c>
      <c r="S24" s="967">
        <v>2.2000000000000002</v>
      </c>
      <c r="T24" s="967" t="s">
        <v>4</v>
      </c>
      <c r="U24" s="967" t="s">
        <v>4</v>
      </c>
      <c r="V24" s="967" t="s">
        <v>4</v>
      </c>
      <c r="W24" s="967" t="s">
        <v>4</v>
      </c>
      <c r="X24" s="984" t="s">
        <v>4</v>
      </c>
      <c r="Y24" s="984">
        <v>2.2000000000000002</v>
      </c>
      <c r="Z24" s="984" t="s">
        <v>4</v>
      </c>
      <c r="AA24" s="967" t="s">
        <v>4</v>
      </c>
      <c r="AB24" s="983">
        <v>2</v>
      </c>
      <c r="AC24" s="956">
        <v>2.2000000000000002</v>
      </c>
      <c r="AD24" s="970">
        <v>1.4</v>
      </c>
    </row>
    <row r="25" spans="1:30" s="103" customFormat="1" ht="13.5" customHeight="1" x14ac:dyDescent="0.15">
      <c r="A25" s="1498"/>
      <c r="B25" s="202" t="s">
        <v>87</v>
      </c>
      <c r="C25" s="203" t="s">
        <v>10</v>
      </c>
      <c r="D25" s="204" t="s">
        <v>4</v>
      </c>
      <c r="E25" s="204" t="s">
        <v>4</v>
      </c>
      <c r="F25" s="204" t="s">
        <v>4</v>
      </c>
      <c r="G25" s="204">
        <v>150</v>
      </c>
      <c r="H25" s="204" t="s">
        <v>4</v>
      </c>
      <c r="I25" s="204" t="s">
        <v>4</v>
      </c>
      <c r="J25" s="204" t="s">
        <v>4</v>
      </c>
      <c r="K25" s="204" t="s">
        <v>4</v>
      </c>
      <c r="L25" s="204" t="s">
        <v>4</v>
      </c>
      <c r="M25" s="204">
        <v>140</v>
      </c>
      <c r="N25" s="204" t="s">
        <v>4</v>
      </c>
      <c r="O25" s="822" t="s">
        <v>4</v>
      </c>
      <c r="P25" s="206" t="s">
        <v>4</v>
      </c>
      <c r="Q25" s="204" t="s">
        <v>4</v>
      </c>
      <c r="R25" s="204" t="s">
        <v>4</v>
      </c>
      <c r="S25" s="204">
        <v>160</v>
      </c>
      <c r="T25" s="204" t="s">
        <v>4</v>
      </c>
      <c r="U25" s="204" t="s">
        <v>4</v>
      </c>
      <c r="V25" s="204" t="s">
        <v>4</v>
      </c>
      <c r="W25" s="204" t="s">
        <v>4</v>
      </c>
      <c r="X25" s="207" t="s">
        <v>4</v>
      </c>
      <c r="Y25" s="207">
        <v>110</v>
      </c>
      <c r="Z25" s="207" t="s">
        <v>4</v>
      </c>
      <c r="AA25" s="204" t="s">
        <v>4</v>
      </c>
      <c r="AB25" s="114">
        <v>140</v>
      </c>
      <c r="AC25" s="821">
        <v>160</v>
      </c>
      <c r="AD25" s="822">
        <v>110</v>
      </c>
    </row>
    <row r="26" spans="1:30" s="103" customFormat="1" ht="13.5" customHeight="1" thickBot="1" x14ac:dyDescent="0.2">
      <c r="A26" s="1499"/>
      <c r="B26" s="215" t="s">
        <v>88</v>
      </c>
      <c r="C26" s="216" t="s">
        <v>10</v>
      </c>
      <c r="D26" s="217" t="s">
        <v>4</v>
      </c>
      <c r="E26" s="217" t="s">
        <v>4</v>
      </c>
      <c r="F26" s="217" t="s">
        <v>4</v>
      </c>
      <c r="G26" s="217" t="s">
        <v>176</v>
      </c>
      <c r="H26" s="217" t="s">
        <v>4</v>
      </c>
      <c r="I26" s="217" t="s">
        <v>4</v>
      </c>
      <c r="J26" s="217" t="s">
        <v>4</v>
      </c>
      <c r="K26" s="217" t="s">
        <v>4</v>
      </c>
      <c r="L26" s="217" t="s">
        <v>4</v>
      </c>
      <c r="M26" s="217" t="s">
        <v>176</v>
      </c>
      <c r="N26" s="217" t="s">
        <v>4</v>
      </c>
      <c r="O26" s="326" t="s">
        <v>4</v>
      </c>
      <c r="P26" s="219" t="s">
        <v>4</v>
      </c>
      <c r="Q26" s="217" t="s">
        <v>4</v>
      </c>
      <c r="R26" s="217" t="s">
        <v>4</v>
      </c>
      <c r="S26" s="217" t="s">
        <v>176</v>
      </c>
      <c r="T26" s="217" t="s">
        <v>4</v>
      </c>
      <c r="U26" s="217" t="s">
        <v>4</v>
      </c>
      <c r="V26" s="217" t="s">
        <v>4</v>
      </c>
      <c r="W26" s="217" t="s">
        <v>4</v>
      </c>
      <c r="X26" s="220" t="s">
        <v>4</v>
      </c>
      <c r="Y26" s="220" t="s">
        <v>176</v>
      </c>
      <c r="Z26" s="220" t="s">
        <v>4</v>
      </c>
      <c r="AA26" s="217" t="s">
        <v>4</v>
      </c>
      <c r="AB26" s="219" t="s">
        <v>176</v>
      </c>
      <c r="AC26" s="154" t="s">
        <v>176</v>
      </c>
      <c r="AD26" s="218" t="s">
        <v>176</v>
      </c>
    </row>
    <row r="27" spans="1:30" s="103" customFormat="1" ht="13.5" customHeight="1" x14ac:dyDescent="0.15">
      <c r="A27" s="1446" t="s">
        <v>92</v>
      </c>
      <c r="B27" s="222" t="s">
        <v>72</v>
      </c>
      <c r="C27" s="180" t="s">
        <v>73</v>
      </c>
      <c r="D27" s="856" t="s">
        <v>172</v>
      </c>
      <c r="E27" s="255" t="s">
        <v>172</v>
      </c>
      <c r="F27" s="255" t="s">
        <v>172</v>
      </c>
      <c r="G27" s="255" t="s">
        <v>172</v>
      </c>
      <c r="H27" s="255" t="s">
        <v>172</v>
      </c>
      <c r="I27" s="255" t="s">
        <v>172</v>
      </c>
      <c r="J27" s="255" t="s">
        <v>172</v>
      </c>
      <c r="K27" s="255" t="s">
        <v>172</v>
      </c>
      <c r="L27" s="255" t="s">
        <v>172</v>
      </c>
      <c r="M27" s="255" t="s">
        <v>172</v>
      </c>
      <c r="N27" s="255" t="s">
        <v>172</v>
      </c>
      <c r="O27" s="857" t="s">
        <v>172</v>
      </c>
      <c r="P27" s="856" t="s">
        <v>172</v>
      </c>
      <c r="Q27" s="255" t="s">
        <v>172</v>
      </c>
      <c r="R27" s="255" t="s">
        <v>172</v>
      </c>
      <c r="S27" s="255">
        <v>89</v>
      </c>
      <c r="T27" s="255" t="s">
        <v>172</v>
      </c>
      <c r="U27" s="255" t="s">
        <v>172</v>
      </c>
      <c r="V27" s="255">
        <v>49</v>
      </c>
      <c r="W27" s="255" t="s">
        <v>172</v>
      </c>
      <c r="X27" s="255" t="s">
        <v>172</v>
      </c>
      <c r="Y27" s="255" t="s">
        <v>172</v>
      </c>
      <c r="Z27" s="255">
        <v>51</v>
      </c>
      <c r="AA27" s="1129">
        <v>38</v>
      </c>
      <c r="AB27" s="861" t="s">
        <v>208</v>
      </c>
      <c r="AC27" s="259" t="s">
        <v>172</v>
      </c>
      <c r="AD27" s="343">
        <v>38</v>
      </c>
    </row>
    <row r="28" spans="1:30" s="103" customFormat="1" ht="13.5" customHeight="1" x14ac:dyDescent="0.15">
      <c r="A28" s="1498"/>
      <c r="B28" s="192" t="s">
        <v>0</v>
      </c>
      <c r="C28" s="182" t="s">
        <v>4</v>
      </c>
      <c r="D28" s="185">
        <v>6.9</v>
      </c>
      <c r="E28" s="187">
        <v>7</v>
      </c>
      <c r="F28" s="187">
        <v>6.9</v>
      </c>
      <c r="G28" s="187">
        <v>6.9</v>
      </c>
      <c r="H28" s="187">
        <v>7</v>
      </c>
      <c r="I28" s="187">
        <v>6.9</v>
      </c>
      <c r="J28" s="187">
        <v>6.8</v>
      </c>
      <c r="K28" s="187">
        <v>6.9</v>
      </c>
      <c r="L28" s="187">
        <v>7</v>
      </c>
      <c r="M28" s="187">
        <v>7</v>
      </c>
      <c r="N28" s="187">
        <v>7</v>
      </c>
      <c r="O28" s="184">
        <v>6.7</v>
      </c>
      <c r="P28" s="185">
        <v>6.4</v>
      </c>
      <c r="Q28" s="187">
        <v>6.9</v>
      </c>
      <c r="R28" s="187">
        <v>7</v>
      </c>
      <c r="S28" s="187">
        <v>6.1</v>
      </c>
      <c r="T28" s="187">
        <v>5.6</v>
      </c>
      <c r="U28" s="187">
        <v>5.9</v>
      </c>
      <c r="V28" s="187">
        <v>5.9</v>
      </c>
      <c r="W28" s="187">
        <v>6.1</v>
      </c>
      <c r="X28" s="257">
        <v>6.4</v>
      </c>
      <c r="Y28" s="257">
        <v>6</v>
      </c>
      <c r="Z28" s="257">
        <v>6.1</v>
      </c>
      <c r="AA28" s="258">
        <v>6</v>
      </c>
      <c r="AB28" s="927" t="s">
        <v>136</v>
      </c>
      <c r="AC28" s="187">
        <v>7</v>
      </c>
      <c r="AD28" s="184">
        <v>5.6</v>
      </c>
    </row>
    <row r="29" spans="1:30" s="103" customFormat="1" ht="13.5" customHeight="1" x14ac:dyDescent="0.15">
      <c r="A29" s="1498"/>
      <c r="B29" s="192" t="s">
        <v>1</v>
      </c>
      <c r="C29" s="182" t="s">
        <v>10</v>
      </c>
      <c r="D29" s="928" t="s">
        <v>4</v>
      </c>
      <c r="E29" s="934" t="s">
        <v>4</v>
      </c>
      <c r="F29" s="934" t="s">
        <v>4</v>
      </c>
      <c r="G29" s="934" t="s">
        <v>4</v>
      </c>
      <c r="H29" s="934" t="s">
        <v>4</v>
      </c>
      <c r="I29" s="934" t="s">
        <v>4</v>
      </c>
      <c r="J29" s="934" t="s">
        <v>4</v>
      </c>
      <c r="K29" s="934" t="s">
        <v>4</v>
      </c>
      <c r="L29" s="934" t="s">
        <v>4</v>
      </c>
      <c r="M29" s="934" t="s">
        <v>4</v>
      </c>
      <c r="N29" s="934" t="s">
        <v>4</v>
      </c>
      <c r="O29" s="935" t="s">
        <v>4</v>
      </c>
      <c r="P29" s="928" t="s">
        <v>4</v>
      </c>
      <c r="Q29" s="934" t="s">
        <v>4</v>
      </c>
      <c r="R29" s="934" t="s">
        <v>4</v>
      </c>
      <c r="S29" s="934" t="s">
        <v>4</v>
      </c>
      <c r="T29" s="934" t="s">
        <v>4</v>
      </c>
      <c r="U29" s="972">
        <v>3.8</v>
      </c>
      <c r="V29" s="934">
        <v>50</v>
      </c>
      <c r="W29" s="934">
        <v>19</v>
      </c>
      <c r="X29" s="1013">
        <v>8.5</v>
      </c>
      <c r="Y29" s="1013">
        <v>2.9</v>
      </c>
      <c r="Z29" s="1013">
        <v>52</v>
      </c>
      <c r="AA29" s="1121">
        <v>59</v>
      </c>
      <c r="AB29" s="928">
        <v>28</v>
      </c>
      <c r="AC29" s="972">
        <v>59</v>
      </c>
      <c r="AD29" s="935">
        <v>2.9</v>
      </c>
    </row>
    <row r="30" spans="1:30" s="103" customFormat="1" ht="13.5" customHeight="1" x14ac:dyDescent="0.15">
      <c r="A30" s="1498"/>
      <c r="B30" s="192" t="s">
        <v>16</v>
      </c>
      <c r="C30" s="182" t="s">
        <v>10</v>
      </c>
      <c r="D30" s="928">
        <v>0.9</v>
      </c>
      <c r="E30" s="934">
        <v>1.1000000000000001</v>
      </c>
      <c r="F30" s="934">
        <v>1</v>
      </c>
      <c r="G30" s="934">
        <v>0.8</v>
      </c>
      <c r="H30" s="934">
        <v>1.2</v>
      </c>
      <c r="I30" s="934">
        <v>1</v>
      </c>
      <c r="J30" s="934">
        <v>1.4</v>
      </c>
      <c r="K30" s="934">
        <v>1.3</v>
      </c>
      <c r="L30" s="934">
        <v>1.1000000000000001</v>
      </c>
      <c r="M30" s="934">
        <v>1</v>
      </c>
      <c r="N30" s="934">
        <v>1.4</v>
      </c>
      <c r="O30" s="935">
        <v>0.9</v>
      </c>
      <c r="P30" s="928">
        <v>0.8</v>
      </c>
      <c r="Q30" s="934">
        <v>1.4</v>
      </c>
      <c r="R30" s="934">
        <v>1.3</v>
      </c>
      <c r="S30" s="934">
        <v>2.1</v>
      </c>
      <c r="T30" s="934">
        <v>1.6</v>
      </c>
      <c r="U30" s="934">
        <v>1.1000000000000001</v>
      </c>
      <c r="V30" s="934">
        <v>6.8</v>
      </c>
      <c r="W30" s="934">
        <v>1.9</v>
      </c>
      <c r="X30" s="1013">
        <v>1.1000000000000001</v>
      </c>
      <c r="Y30" s="1013">
        <v>1</v>
      </c>
      <c r="Z30" s="1013">
        <v>5</v>
      </c>
      <c r="AA30" s="1121">
        <v>10</v>
      </c>
      <c r="AB30" s="928">
        <v>2</v>
      </c>
      <c r="AC30" s="934">
        <v>10</v>
      </c>
      <c r="AD30" s="935">
        <v>0.8</v>
      </c>
    </row>
    <row r="31" spans="1:30" s="103" customFormat="1" ht="13.5" customHeight="1" x14ac:dyDescent="0.15">
      <c r="A31" s="1498"/>
      <c r="B31" s="192" t="s">
        <v>2</v>
      </c>
      <c r="C31" s="182" t="s">
        <v>10</v>
      </c>
      <c r="D31" s="114" t="s">
        <v>175</v>
      </c>
      <c r="E31" s="110" t="s">
        <v>175</v>
      </c>
      <c r="F31" s="110">
        <v>2</v>
      </c>
      <c r="G31" s="110" t="s">
        <v>175</v>
      </c>
      <c r="H31" s="110">
        <v>2</v>
      </c>
      <c r="I31" s="110" t="s">
        <v>175</v>
      </c>
      <c r="J31" s="110">
        <v>3</v>
      </c>
      <c r="K31" s="110" t="s">
        <v>175</v>
      </c>
      <c r="L31" s="110" t="s">
        <v>175</v>
      </c>
      <c r="M31" s="110" t="s">
        <v>175</v>
      </c>
      <c r="N31" s="110" t="s">
        <v>175</v>
      </c>
      <c r="O31" s="135" t="s">
        <v>175</v>
      </c>
      <c r="P31" s="114" t="s">
        <v>175</v>
      </c>
      <c r="Q31" s="110">
        <v>1</v>
      </c>
      <c r="R31" s="110" t="s">
        <v>175</v>
      </c>
      <c r="S31" s="110">
        <v>6</v>
      </c>
      <c r="T31" s="110">
        <v>3</v>
      </c>
      <c r="U31" s="110" t="s">
        <v>175</v>
      </c>
      <c r="V31" s="110">
        <v>23</v>
      </c>
      <c r="W31" s="110">
        <v>2</v>
      </c>
      <c r="X31" s="259" t="s">
        <v>175</v>
      </c>
      <c r="Y31" s="259" t="s">
        <v>175</v>
      </c>
      <c r="Z31" s="259">
        <v>21</v>
      </c>
      <c r="AA31" s="260">
        <v>49</v>
      </c>
      <c r="AB31" s="114">
        <v>5</v>
      </c>
      <c r="AC31" s="110">
        <v>49</v>
      </c>
      <c r="AD31" s="135" t="s">
        <v>175</v>
      </c>
    </row>
    <row r="32" spans="1:30" s="103" customFormat="1" ht="13.5" customHeight="1" x14ac:dyDescent="0.15">
      <c r="A32" s="1498"/>
      <c r="B32" s="192" t="s">
        <v>3</v>
      </c>
      <c r="C32" s="182" t="s">
        <v>10</v>
      </c>
      <c r="D32" s="953">
        <v>8</v>
      </c>
      <c r="E32" s="972">
        <v>8.5</v>
      </c>
      <c r="F32" s="972">
        <v>6.4</v>
      </c>
      <c r="G32" s="972">
        <v>7.3</v>
      </c>
      <c r="H32" s="972">
        <v>7.5</v>
      </c>
      <c r="I32" s="972">
        <v>7.3</v>
      </c>
      <c r="J32" s="972">
        <v>8.1999999999999993</v>
      </c>
      <c r="K32" s="972">
        <v>7.9</v>
      </c>
      <c r="L32" s="972">
        <v>7.2</v>
      </c>
      <c r="M32" s="972">
        <v>6.5</v>
      </c>
      <c r="N32" s="972">
        <v>6.2</v>
      </c>
      <c r="O32" s="935">
        <v>6.8</v>
      </c>
      <c r="P32" s="928">
        <v>6.9</v>
      </c>
      <c r="Q32" s="934">
        <v>7.1</v>
      </c>
      <c r="R32" s="934">
        <v>6.8</v>
      </c>
      <c r="S32" s="934">
        <v>8.6</v>
      </c>
      <c r="T32" s="934">
        <v>7.9</v>
      </c>
      <c r="U32" s="972">
        <v>7.2</v>
      </c>
      <c r="V32" s="934">
        <v>17</v>
      </c>
      <c r="W32" s="934">
        <v>9.1</v>
      </c>
      <c r="X32" s="1013">
        <v>8.9</v>
      </c>
      <c r="Y32" s="1013">
        <v>7.8</v>
      </c>
      <c r="Z32" s="1013">
        <v>16</v>
      </c>
      <c r="AA32" s="1121">
        <v>28</v>
      </c>
      <c r="AB32" s="947">
        <v>9.1</v>
      </c>
      <c r="AC32" s="972">
        <v>28</v>
      </c>
      <c r="AD32" s="935">
        <v>6.2</v>
      </c>
    </row>
    <row r="33" spans="1:30" s="103" customFormat="1" ht="13.5" customHeight="1" x14ac:dyDescent="0.15">
      <c r="A33" s="1498"/>
      <c r="B33" s="193" t="s">
        <v>76</v>
      </c>
      <c r="C33" s="194" t="s">
        <v>10</v>
      </c>
      <c r="D33" s="939">
        <v>14</v>
      </c>
      <c r="E33" s="942">
        <v>13</v>
      </c>
      <c r="F33" s="942">
        <v>13</v>
      </c>
      <c r="G33" s="942">
        <v>7.6</v>
      </c>
      <c r="H33" s="942">
        <v>6.6</v>
      </c>
      <c r="I33" s="942">
        <v>6.8</v>
      </c>
      <c r="J33" s="942">
        <v>8.1</v>
      </c>
      <c r="K33" s="942">
        <v>7.4</v>
      </c>
      <c r="L33" s="942">
        <v>8.3000000000000007</v>
      </c>
      <c r="M33" s="942">
        <v>8.6999999999999993</v>
      </c>
      <c r="N33" s="942">
        <v>6.3</v>
      </c>
      <c r="O33" s="943">
        <v>8.8000000000000007</v>
      </c>
      <c r="P33" s="939">
        <v>13</v>
      </c>
      <c r="Q33" s="942">
        <v>10</v>
      </c>
      <c r="R33" s="942">
        <v>12</v>
      </c>
      <c r="S33" s="942">
        <v>18</v>
      </c>
      <c r="T33" s="942">
        <v>17</v>
      </c>
      <c r="U33" s="942">
        <v>15</v>
      </c>
      <c r="V33" s="942">
        <v>19</v>
      </c>
      <c r="W33" s="942">
        <v>17</v>
      </c>
      <c r="X33" s="1029">
        <v>21</v>
      </c>
      <c r="Y33" s="1029">
        <v>12</v>
      </c>
      <c r="Z33" s="1029">
        <v>15</v>
      </c>
      <c r="AA33" s="1122">
        <v>19</v>
      </c>
      <c r="AB33" s="941">
        <v>12</v>
      </c>
      <c r="AC33" s="1104">
        <v>21</v>
      </c>
      <c r="AD33" s="943">
        <v>6.3</v>
      </c>
    </row>
    <row r="34" spans="1:30" s="103" customFormat="1" ht="13.5" customHeight="1" x14ac:dyDescent="0.15">
      <c r="A34" s="1498"/>
      <c r="B34" s="202" t="s">
        <v>77</v>
      </c>
      <c r="C34" s="203" t="s">
        <v>10</v>
      </c>
      <c r="D34" s="976">
        <v>3.4</v>
      </c>
      <c r="E34" s="980">
        <v>0.6</v>
      </c>
      <c r="F34" s="980">
        <v>1.1000000000000001</v>
      </c>
      <c r="G34" s="980">
        <v>2</v>
      </c>
      <c r="H34" s="980">
        <v>0.6</v>
      </c>
      <c r="I34" s="980">
        <v>0.3</v>
      </c>
      <c r="J34" s="1105">
        <v>0.6</v>
      </c>
      <c r="K34" s="980">
        <v>0.1</v>
      </c>
      <c r="L34" s="980">
        <v>0.8</v>
      </c>
      <c r="M34" s="980">
        <v>3.7</v>
      </c>
      <c r="N34" s="980">
        <v>0.7</v>
      </c>
      <c r="O34" s="981">
        <v>0.9</v>
      </c>
      <c r="P34" s="976">
        <v>1.2</v>
      </c>
      <c r="Q34" s="980">
        <v>5.2</v>
      </c>
      <c r="R34" s="980">
        <v>4.5999999999999996</v>
      </c>
      <c r="S34" s="980">
        <v>1.6</v>
      </c>
      <c r="T34" s="980">
        <v>1</v>
      </c>
      <c r="U34" s="1105">
        <v>1.1000000000000001</v>
      </c>
      <c r="V34" s="980">
        <v>2.6</v>
      </c>
      <c r="W34" s="980">
        <v>3.8</v>
      </c>
      <c r="X34" s="1057">
        <v>5.8</v>
      </c>
      <c r="Y34" s="1106">
        <v>0.6</v>
      </c>
      <c r="Z34" s="1057">
        <v>2.7</v>
      </c>
      <c r="AA34" s="1123">
        <v>3.7</v>
      </c>
      <c r="AB34" s="976">
        <v>2</v>
      </c>
      <c r="AC34" s="980">
        <v>5.8</v>
      </c>
      <c r="AD34" s="981">
        <v>0.1</v>
      </c>
    </row>
    <row r="35" spans="1:30" s="103" customFormat="1" ht="13.5" customHeight="1" x14ac:dyDescent="0.15">
      <c r="A35" s="1498"/>
      <c r="B35" s="192" t="s">
        <v>78</v>
      </c>
      <c r="C35" s="182" t="s">
        <v>10</v>
      </c>
      <c r="D35" s="928">
        <v>0.9</v>
      </c>
      <c r="E35" s="934">
        <v>0.7</v>
      </c>
      <c r="F35" s="934">
        <v>0.2</v>
      </c>
      <c r="G35" s="934">
        <v>0.3</v>
      </c>
      <c r="H35" s="934">
        <v>1</v>
      </c>
      <c r="I35" s="934">
        <v>0.6</v>
      </c>
      <c r="J35" s="934">
        <v>0.7</v>
      </c>
      <c r="K35" s="934">
        <v>0.4</v>
      </c>
      <c r="L35" s="934">
        <v>0.7</v>
      </c>
      <c r="M35" s="934">
        <v>0.4</v>
      </c>
      <c r="N35" s="934">
        <v>0.7</v>
      </c>
      <c r="O35" s="935">
        <v>0.7</v>
      </c>
      <c r="P35" s="928" t="s">
        <v>173</v>
      </c>
      <c r="Q35" s="934">
        <v>0.5</v>
      </c>
      <c r="R35" s="934">
        <v>0.1</v>
      </c>
      <c r="S35" s="934">
        <v>1.4</v>
      </c>
      <c r="T35" s="934">
        <v>1.6</v>
      </c>
      <c r="U35" s="934">
        <v>0.1</v>
      </c>
      <c r="V35" s="934">
        <v>1.1000000000000001</v>
      </c>
      <c r="W35" s="934">
        <v>0.4</v>
      </c>
      <c r="X35" s="1013">
        <v>2.7</v>
      </c>
      <c r="Y35" s="1013">
        <v>0.6</v>
      </c>
      <c r="Z35" s="1013">
        <v>1.7</v>
      </c>
      <c r="AA35" s="1121">
        <v>1.9</v>
      </c>
      <c r="AB35" s="928">
        <v>0.8</v>
      </c>
      <c r="AC35" s="934">
        <v>2.7</v>
      </c>
      <c r="AD35" s="935" t="s">
        <v>173</v>
      </c>
    </row>
    <row r="36" spans="1:30" s="103" customFormat="1" ht="13.5" customHeight="1" x14ac:dyDescent="0.15">
      <c r="A36" s="1498"/>
      <c r="B36" s="192" t="s">
        <v>79</v>
      </c>
      <c r="C36" s="182" t="s">
        <v>10</v>
      </c>
      <c r="D36" s="928">
        <v>0.1</v>
      </c>
      <c r="E36" s="934" t="s">
        <v>173</v>
      </c>
      <c r="F36" s="934">
        <v>0.1</v>
      </c>
      <c r="G36" s="934">
        <v>0.1</v>
      </c>
      <c r="H36" s="934">
        <v>0.1</v>
      </c>
      <c r="I36" s="934">
        <v>0.1</v>
      </c>
      <c r="J36" s="934">
        <v>0.1</v>
      </c>
      <c r="K36" s="934" t="s">
        <v>173</v>
      </c>
      <c r="L36" s="934" t="s">
        <v>173</v>
      </c>
      <c r="M36" s="934">
        <v>0.1</v>
      </c>
      <c r="N36" s="934">
        <v>0.1</v>
      </c>
      <c r="O36" s="935">
        <v>0.1</v>
      </c>
      <c r="P36" s="928">
        <v>0.1</v>
      </c>
      <c r="Q36" s="934">
        <v>0.1</v>
      </c>
      <c r="R36" s="934">
        <v>0.1</v>
      </c>
      <c r="S36" s="934">
        <v>0.1</v>
      </c>
      <c r="T36" s="934" t="s">
        <v>173</v>
      </c>
      <c r="U36" s="934" t="s">
        <v>173</v>
      </c>
      <c r="V36" s="934" t="s">
        <v>173</v>
      </c>
      <c r="W36" s="934" t="s">
        <v>173</v>
      </c>
      <c r="X36" s="1013">
        <v>0.1</v>
      </c>
      <c r="Y36" s="1013" t="s">
        <v>173</v>
      </c>
      <c r="Z36" s="1013">
        <v>0.1</v>
      </c>
      <c r="AA36" s="1121">
        <v>0.1</v>
      </c>
      <c r="AB36" s="928" t="s">
        <v>173</v>
      </c>
      <c r="AC36" s="934">
        <v>0.1</v>
      </c>
      <c r="AD36" s="935" t="s">
        <v>173</v>
      </c>
    </row>
    <row r="37" spans="1:30" s="103" customFormat="1" ht="13.5" customHeight="1" x14ac:dyDescent="0.15">
      <c r="A37" s="1498"/>
      <c r="B37" s="235" t="s">
        <v>80</v>
      </c>
      <c r="C37" s="236" t="s">
        <v>10</v>
      </c>
      <c r="D37" s="947">
        <v>9.9</v>
      </c>
      <c r="E37" s="949">
        <v>11</v>
      </c>
      <c r="F37" s="949">
        <v>12</v>
      </c>
      <c r="G37" s="949">
        <v>5.2</v>
      </c>
      <c r="H37" s="949">
        <v>4.9000000000000004</v>
      </c>
      <c r="I37" s="948">
        <v>5.8</v>
      </c>
      <c r="J37" s="948">
        <v>6.7</v>
      </c>
      <c r="K37" s="949">
        <v>6.9</v>
      </c>
      <c r="L37" s="949">
        <v>6.8</v>
      </c>
      <c r="M37" s="949">
        <v>4.5</v>
      </c>
      <c r="N37" s="949">
        <v>4.8</v>
      </c>
      <c r="O37" s="950">
        <v>7.1</v>
      </c>
      <c r="P37" s="947">
        <v>12</v>
      </c>
      <c r="Q37" s="949">
        <v>4.5999999999999996</v>
      </c>
      <c r="R37" s="948">
        <v>7.6</v>
      </c>
      <c r="S37" s="949">
        <v>15</v>
      </c>
      <c r="T37" s="949">
        <v>14</v>
      </c>
      <c r="U37" s="949">
        <v>14</v>
      </c>
      <c r="V37" s="949">
        <v>15</v>
      </c>
      <c r="W37" s="949">
        <v>13</v>
      </c>
      <c r="X37" s="1034">
        <v>13</v>
      </c>
      <c r="Y37" s="1034">
        <v>11</v>
      </c>
      <c r="Z37" s="951">
        <v>10</v>
      </c>
      <c r="AA37" s="1124">
        <v>13</v>
      </c>
      <c r="AB37" s="953">
        <v>9.5</v>
      </c>
      <c r="AC37" s="949">
        <v>15</v>
      </c>
      <c r="AD37" s="950">
        <v>4.5</v>
      </c>
    </row>
    <row r="38" spans="1:30" s="103" customFormat="1" ht="13.5" customHeight="1" x14ac:dyDescent="0.15">
      <c r="A38" s="1498"/>
      <c r="B38" s="193" t="s">
        <v>100</v>
      </c>
      <c r="C38" s="194" t="s">
        <v>10</v>
      </c>
      <c r="D38" s="954">
        <v>2.8</v>
      </c>
      <c r="E38" s="955">
        <v>2.9</v>
      </c>
      <c r="F38" s="955">
        <v>2.9</v>
      </c>
      <c r="G38" s="955">
        <v>0.31</v>
      </c>
      <c r="H38" s="955">
        <v>1.4</v>
      </c>
      <c r="I38" s="955">
        <v>0.92</v>
      </c>
      <c r="J38" s="955">
        <v>1.4</v>
      </c>
      <c r="K38" s="955">
        <v>3.3</v>
      </c>
      <c r="L38" s="955">
        <v>2.2999999999999998</v>
      </c>
      <c r="M38" s="955">
        <v>3.4</v>
      </c>
      <c r="N38" s="955">
        <v>2.2999999999999998</v>
      </c>
      <c r="O38" s="957">
        <v>2.5</v>
      </c>
      <c r="P38" s="954">
        <v>2.7</v>
      </c>
      <c r="Q38" s="955">
        <v>1.7</v>
      </c>
      <c r="R38" s="955">
        <v>2.2000000000000002</v>
      </c>
      <c r="S38" s="955">
        <v>2.7</v>
      </c>
      <c r="T38" s="955">
        <v>2.2000000000000002</v>
      </c>
      <c r="U38" s="955">
        <v>2.2000000000000002</v>
      </c>
      <c r="V38" s="955">
        <v>2.8</v>
      </c>
      <c r="W38" s="955">
        <v>2.9</v>
      </c>
      <c r="X38" s="958">
        <v>2.8</v>
      </c>
      <c r="Y38" s="958">
        <v>2.5</v>
      </c>
      <c r="Z38" s="958">
        <v>3</v>
      </c>
      <c r="AA38" s="959">
        <v>3.9</v>
      </c>
      <c r="AB38" s="983">
        <v>2.4</v>
      </c>
      <c r="AC38" s="956">
        <v>3.9</v>
      </c>
      <c r="AD38" s="970">
        <v>0.31</v>
      </c>
    </row>
    <row r="39" spans="1:30" s="103" customFormat="1" ht="13.5" customHeight="1" thickBot="1" x14ac:dyDescent="0.2">
      <c r="A39" s="1499"/>
      <c r="B39" s="823" t="s">
        <v>86</v>
      </c>
      <c r="C39" s="243" t="s">
        <v>10</v>
      </c>
      <c r="D39" s="1125" t="s">
        <v>4</v>
      </c>
      <c r="E39" s="1109" t="s">
        <v>4</v>
      </c>
      <c r="F39" s="1109" t="s">
        <v>4</v>
      </c>
      <c r="G39" s="1109">
        <v>0.24</v>
      </c>
      <c r="H39" s="1109" t="s">
        <v>4</v>
      </c>
      <c r="I39" s="1109" t="s">
        <v>4</v>
      </c>
      <c r="J39" s="1109" t="s">
        <v>4</v>
      </c>
      <c r="K39" s="1109" t="s">
        <v>4</v>
      </c>
      <c r="L39" s="1109" t="s">
        <v>4</v>
      </c>
      <c r="M39" s="1109">
        <v>3.4</v>
      </c>
      <c r="N39" s="1109" t="s">
        <v>4</v>
      </c>
      <c r="O39" s="992" t="s">
        <v>4</v>
      </c>
      <c r="P39" s="1125" t="s">
        <v>4</v>
      </c>
      <c r="Q39" s="1109" t="s">
        <v>4</v>
      </c>
      <c r="R39" s="1109" t="s">
        <v>4</v>
      </c>
      <c r="S39" s="1109">
        <v>2.7</v>
      </c>
      <c r="T39" s="1109" t="s">
        <v>4</v>
      </c>
      <c r="U39" s="1109" t="s">
        <v>4</v>
      </c>
      <c r="V39" s="1109" t="s">
        <v>4</v>
      </c>
      <c r="W39" s="1109" t="s">
        <v>4</v>
      </c>
      <c r="X39" s="1126" t="s">
        <v>4</v>
      </c>
      <c r="Y39" s="1126">
        <v>2.5</v>
      </c>
      <c r="Z39" s="1126" t="s">
        <v>4</v>
      </c>
      <c r="AA39" s="1127" t="s">
        <v>4</v>
      </c>
      <c r="AB39" s="988">
        <v>2.2000000000000002</v>
      </c>
      <c r="AC39" s="991">
        <v>3.4</v>
      </c>
      <c r="AD39" s="1119">
        <v>0.24</v>
      </c>
    </row>
    <row r="40" spans="1:30" ht="12.95" customHeight="1" thickBot="1" x14ac:dyDescent="0.2">
      <c r="A40" s="173" t="s">
        <v>102</v>
      </c>
      <c r="B40" s="356"/>
      <c r="C40" s="357"/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9"/>
      <c r="P40" s="360"/>
      <c r="Q40" s="358"/>
      <c r="R40" s="358"/>
      <c r="S40" s="358"/>
      <c r="T40" s="358"/>
      <c r="U40" s="358"/>
      <c r="V40" s="358"/>
      <c r="W40" s="358"/>
      <c r="X40" s="361"/>
      <c r="Y40" s="361"/>
      <c r="Z40" s="361"/>
      <c r="AA40" s="359"/>
      <c r="AB40" s="360"/>
      <c r="AC40" s="358"/>
      <c r="AD40" s="359"/>
    </row>
    <row r="41" spans="1:30" s="103" customFormat="1" ht="12.95" customHeight="1" x14ac:dyDescent="0.15">
      <c r="A41" s="1446" t="s">
        <v>83</v>
      </c>
      <c r="B41" s="179" t="s">
        <v>72</v>
      </c>
      <c r="C41" s="180" t="s">
        <v>73</v>
      </c>
      <c r="D41" s="1112">
        <v>3</v>
      </c>
      <c r="E41" s="1112">
        <v>3</v>
      </c>
      <c r="F41" s="1112">
        <v>3</v>
      </c>
      <c r="G41" s="1112">
        <v>3</v>
      </c>
      <c r="H41" s="1112">
        <v>3</v>
      </c>
      <c r="I41" s="1112">
        <v>3</v>
      </c>
      <c r="J41" s="1112">
        <v>2.5</v>
      </c>
      <c r="K41" s="1112">
        <v>3</v>
      </c>
      <c r="L41" s="1112">
        <v>3</v>
      </c>
      <c r="M41" s="1112">
        <v>3</v>
      </c>
      <c r="N41" s="1112">
        <v>3</v>
      </c>
      <c r="O41" s="1113">
        <v>3</v>
      </c>
      <c r="P41" s="1114">
        <v>3</v>
      </c>
      <c r="Q41" s="1112">
        <v>3</v>
      </c>
      <c r="R41" s="1112">
        <v>3</v>
      </c>
      <c r="S41" s="1112">
        <v>2.5</v>
      </c>
      <c r="T41" s="1112">
        <v>2.5</v>
      </c>
      <c r="U41" s="1112">
        <v>3</v>
      </c>
      <c r="V41" s="1112">
        <v>3</v>
      </c>
      <c r="W41" s="1112">
        <v>2.5</v>
      </c>
      <c r="X41" s="1097">
        <v>2.5</v>
      </c>
      <c r="Y41" s="1097">
        <v>3</v>
      </c>
      <c r="Z41" s="1097">
        <v>2.5</v>
      </c>
      <c r="AA41" s="1128">
        <v>2.5</v>
      </c>
      <c r="AB41" s="1114">
        <v>3</v>
      </c>
      <c r="AC41" s="1112">
        <v>3</v>
      </c>
      <c r="AD41" s="1128">
        <v>2.5</v>
      </c>
    </row>
    <row r="42" spans="1:30" s="103" customFormat="1" ht="12.95" customHeight="1" x14ac:dyDescent="0.15">
      <c r="A42" s="1498"/>
      <c r="B42" s="181" t="s">
        <v>0</v>
      </c>
      <c r="C42" s="182" t="s">
        <v>4</v>
      </c>
      <c r="D42" s="183">
        <v>7.3</v>
      </c>
      <c r="E42" s="183">
        <v>7.2</v>
      </c>
      <c r="F42" s="183">
        <v>7.2</v>
      </c>
      <c r="G42" s="183">
        <v>7.2</v>
      </c>
      <c r="H42" s="183">
        <v>7.2</v>
      </c>
      <c r="I42" s="183">
        <v>7.2</v>
      </c>
      <c r="J42" s="183">
        <v>7.2</v>
      </c>
      <c r="K42" s="183">
        <v>7.2</v>
      </c>
      <c r="L42" s="183">
        <v>7.2</v>
      </c>
      <c r="M42" s="183">
        <v>7.2</v>
      </c>
      <c r="N42" s="183">
        <v>7.2</v>
      </c>
      <c r="O42" s="184">
        <v>7.2</v>
      </c>
      <c r="P42" s="185">
        <v>7.2</v>
      </c>
      <c r="Q42" s="183">
        <v>7.3</v>
      </c>
      <c r="R42" s="183">
        <v>7.3</v>
      </c>
      <c r="S42" s="183">
        <v>7.4</v>
      </c>
      <c r="T42" s="183">
        <v>7.4</v>
      </c>
      <c r="U42" s="183">
        <v>7.3</v>
      </c>
      <c r="V42" s="183">
        <v>7.3</v>
      </c>
      <c r="W42" s="183">
        <v>7.4</v>
      </c>
      <c r="X42" s="186">
        <v>7.3</v>
      </c>
      <c r="Y42" s="186">
        <v>7.3</v>
      </c>
      <c r="Z42" s="186">
        <v>7.2</v>
      </c>
      <c r="AA42" s="227">
        <v>7.3</v>
      </c>
      <c r="AB42" s="927" t="s">
        <v>136</v>
      </c>
      <c r="AC42" s="183">
        <v>7.4</v>
      </c>
      <c r="AD42" s="227">
        <v>7.2</v>
      </c>
    </row>
    <row r="43" spans="1:30" s="103" customFormat="1" ht="12.95" customHeight="1" x14ac:dyDescent="0.15">
      <c r="A43" s="1498"/>
      <c r="B43" s="188" t="s">
        <v>1</v>
      </c>
      <c r="C43" s="182" t="s">
        <v>19</v>
      </c>
      <c r="D43" s="189">
        <v>150</v>
      </c>
      <c r="E43" s="189">
        <v>180</v>
      </c>
      <c r="F43" s="189">
        <v>160</v>
      </c>
      <c r="G43" s="189">
        <v>220</v>
      </c>
      <c r="H43" s="189">
        <v>200</v>
      </c>
      <c r="I43" s="189">
        <v>170</v>
      </c>
      <c r="J43" s="189">
        <v>220</v>
      </c>
      <c r="K43" s="189">
        <v>200</v>
      </c>
      <c r="L43" s="189">
        <v>240</v>
      </c>
      <c r="M43" s="189">
        <v>190</v>
      </c>
      <c r="N43" s="189">
        <v>170</v>
      </c>
      <c r="O43" s="135">
        <v>210</v>
      </c>
      <c r="P43" s="114">
        <v>170</v>
      </c>
      <c r="Q43" s="189">
        <v>190</v>
      </c>
      <c r="R43" s="189">
        <v>140</v>
      </c>
      <c r="S43" s="189">
        <v>150</v>
      </c>
      <c r="T43" s="189">
        <v>160</v>
      </c>
      <c r="U43" s="189">
        <v>170</v>
      </c>
      <c r="V43" s="189">
        <v>160</v>
      </c>
      <c r="W43" s="189">
        <v>210</v>
      </c>
      <c r="X43" s="190">
        <v>200</v>
      </c>
      <c r="Y43" s="190">
        <v>180</v>
      </c>
      <c r="Z43" s="190">
        <v>190</v>
      </c>
      <c r="AA43" s="191">
        <v>210</v>
      </c>
      <c r="AB43" s="114">
        <v>190</v>
      </c>
      <c r="AC43" s="189">
        <v>240</v>
      </c>
      <c r="AD43" s="191">
        <v>140</v>
      </c>
    </row>
    <row r="44" spans="1:30" s="103" customFormat="1" ht="12.95" customHeight="1" x14ac:dyDescent="0.15">
      <c r="A44" s="1498"/>
      <c r="B44" s="192" t="s">
        <v>2</v>
      </c>
      <c r="C44" s="182" t="s">
        <v>10</v>
      </c>
      <c r="D44" s="189">
        <v>220</v>
      </c>
      <c r="E44" s="189">
        <v>190</v>
      </c>
      <c r="F44" s="189">
        <v>210</v>
      </c>
      <c r="G44" s="189">
        <v>200</v>
      </c>
      <c r="H44" s="189">
        <v>200</v>
      </c>
      <c r="I44" s="189">
        <v>200</v>
      </c>
      <c r="J44" s="189">
        <v>260</v>
      </c>
      <c r="K44" s="189">
        <v>180</v>
      </c>
      <c r="L44" s="189">
        <v>180</v>
      </c>
      <c r="M44" s="189">
        <v>190</v>
      </c>
      <c r="N44" s="189">
        <v>180</v>
      </c>
      <c r="O44" s="191">
        <v>180</v>
      </c>
      <c r="P44" s="114">
        <v>190</v>
      </c>
      <c r="Q44" s="189">
        <v>170</v>
      </c>
      <c r="R44" s="189">
        <v>150</v>
      </c>
      <c r="S44" s="189">
        <v>190</v>
      </c>
      <c r="T44" s="189">
        <v>200</v>
      </c>
      <c r="U44" s="189">
        <v>170</v>
      </c>
      <c r="V44" s="189">
        <v>170</v>
      </c>
      <c r="W44" s="189">
        <v>190</v>
      </c>
      <c r="X44" s="190">
        <v>210</v>
      </c>
      <c r="Y44" s="190">
        <v>180</v>
      </c>
      <c r="Z44" s="190">
        <v>210</v>
      </c>
      <c r="AA44" s="191">
        <v>200</v>
      </c>
      <c r="AB44" s="114">
        <v>190</v>
      </c>
      <c r="AC44" s="110">
        <v>260</v>
      </c>
      <c r="AD44" s="135">
        <v>150</v>
      </c>
    </row>
    <row r="45" spans="1:30" s="103" customFormat="1" ht="12.95" customHeight="1" x14ac:dyDescent="0.15">
      <c r="A45" s="1498"/>
      <c r="B45" s="192" t="s">
        <v>3</v>
      </c>
      <c r="C45" s="182" t="s">
        <v>10</v>
      </c>
      <c r="D45" s="189">
        <v>130</v>
      </c>
      <c r="E45" s="189">
        <v>130</v>
      </c>
      <c r="F45" s="189">
        <v>130</v>
      </c>
      <c r="G45" s="189">
        <v>120</v>
      </c>
      <c r="H45" s="189">
        <v>120</v>
      </c>
      <c r="I45" s="189">
        <v>120</v>
      </c>
      <c r="J45" s="189">
        <v>150</v>
      </c>
      <c r="K45" s="189">
        <v>110</v>
      </c>
      <c r="L45" s="189">
        <v>110</v>
      </c>
      <c r="M45" s="189">
        <v>110</v>
      </c>
      <c r="N45" s="189">
        <v>100</v>
      </c>
      <c r="O45" s="191">
        <v>110</v>
      </c>
      <c r="P45" s="114">
        <v>110</v>
      </c>
      <c r="Q45" s="189">
        <v>120</v>
      </c>
      <c r="R45" s="189">
        <v>96</v>
      </c>
      <c r="S45" s="189">
        <v>110</v>
      </c>
      <c r="T45" s="189">
        <v>120</v>
      </c>
      <c r="U45" s="189">
        <v>120</v>
      </c>
      <c r="V45" s="189">
        <v>120</v>
      </c>
      <c r="W45" s="189">
        <v>120</v>
      </c>
      <c r="X45" s="190">
        <v>120</v>
      </c>
      <c r="Y45" s="190">
        <v>130</v>
      </c>
      <c r="Z45" s="190">
        <v>130</v>
      </c>
      <c r="AA45" s="191">
        <v>130</v>
      </c>
      <c r="AB45" s="114">
        <v>120</v>
      </c>
      <c r="AC45" s="189">
        <v>150</v>
      </c>
      <c r="AD45" s="191">
        <v>96</v>
      </c>
    </row>
    <row r="46" spans="1:30" s="103" customFormat="1" ht="12.95" customHeight="1" x14ac:dyDescent="0.15">
      <c r="A46" s="1498"/>
      <c r="B46" s="193" t="s">
        <v>76</v>
      </c>
      <c r="C46" s="194" t="s">
        <v>10</v>
      </c>
      <c r="D46" s="936">
        <v>53</v>
      </c>
      <c r="E46" s="936">
        <v>61</v>
      </c>
      <c r="F46" s="936">
        <v>53</v>
      </c>
      <c r="G46" s="936">
        <v>41</v>
      </c>
      <c r="H46" s="936">
        <v>38</v>
      </c>
      <c r="I46" s="936">
        <v>40</v>
      </c>
      <c r="J46" s="936">
        <v>47</v>
      </c>
      <c r="K46" s="936">
        <v>44</v>
      </c>
      <c r="L46" s="936">
        <v>38</v>
      </c>
      <c r="M46" s="936">
        <v>38</v>
      </c>
      <c r="N46" s="936">
        <v>34</v>
      </c>
      <c r="O46" s="938">
        <v>44</v>
      </c>
      <c r="P46" s="939">
        <v>45</v>
      </c>
      <c r="Q46" s="936">
        <v>40</v>
      </c>
      <c r="R46" s="936">
        <v>42</v>
      </c>
      <c r="S46" s="936">
        <v>48</v>
      </c>
      <c r="T46" s="936">
        <v>43</v>
      </c>
      <c r="U46" s="936">
        <v>53</v>
      </c>
      <c r="V46" s="936">
        <v>51</v>
      </c>
      <c r="W46" s="936">
        <v>55</v>
      </c>
      <c r="X46" s="940">
        <v>57</v>
      </c>
      <c r="Y46" s="940">
        <v>55</v>
      </c>
      <c r="Z46" s="940">
        <v>47</v>
      </c>
      <c r="AA46" s="938">
        <v>50</v>
      </c>
      <c r="AB46" s="939">
        <v>47</v>
      </c>
      <c r="AC46" s="936">
        <v>61</v>
      </c>
      <c r="AD46" s="938">
        <v>34</v>
      </c>
    </row>
    <row r="47" spans="1:30" s="103" customFormat="1" ht="12.95" customHeight="1" x14ac:dyDescent="0.15">
      <c r="A47" s="1498"/>
      <c r="B47" s="202" t="s">
        <v>77</v>
      </c>
      <c r="C47" s="203" t="s">
        <v>10</v>
      </c>
      <c r="D47" s="973">
        <v>39</v>
      </c>
      <c r="E47" s="973">
        <v>44</v>
      </c>
      <c r="F47" s="973">
        <v>35</v>
      </c>
      <c r="G47" s="973">
        <v>24</v>
      </c>
      <c r="H47" s="973">
        <v>26</v>
      </c>
      <c r="I47" s="973">
        <v>26</v>
      </c>
      <c r="J47" s="973">
        <v>28</v>
      </c>
      <c r="K47" s="973">
        <v>27</v>
      </c>
      <c r="L47" s="973">
        <v>25</v>
      </c>
      <c r="M47" s="973">
        <v>26</v>
      </c>
      <c r="N47" s="973">
        <v>23</v>
      </c>
      <c r="O47" s="975">
        <v>31</v>
      </c>
      <c r="P47" s="976">
        <v>31</v>
      </c>
      <c r="Q47" s="973">
        <v>29</v>
      </c>
      <c r="R47" s="973">
        <v>31</v>
      </c>
      <c r="S47" s="973">
        <v>36</v>
      </c>
      <c r="T47" s="973">
        <v>30</v>
      </c>
      <c r="U47" s="973">
        <v>39</v>
      </c>
      <c r="V47" s="973">
        <v>42</v>
      </c>
      <c r="W47" s="973">
        <v>39</v>
      </c>
      <c r="X47" s="977">
        <v>45</v>
      </c>
      <c r="Y47" s="977">
        <v>38</v>
      </c>
      <c r="Z47" s="977">
        <v>34</v>
      </c>
      <c r="AA47" s="975">
        <v>37</v>
      </c>
      <c r="AB47" s="976">
        <v>33</v>
      </c>
      <c r="AC47" s="973">
        <v>45</v>
      </c>
      <c r="AD47" s="975">
        <v>23</v>
      </c>
    </row>
    <row r="48" spans="1:30" s="103" customFormat="1" ht="12.95" customHeight="1" x14ac:dyDescent="0.15">
      <c r="A48" s="1498"/>
      <c r="B48" s="192" t="s">
        <v>78</v>
      </c>
      <c r="C48" s="182" t="s">
        <v>10</v>
      </c>
      <c r="D48" s="928">
        <v>13</v>
      </c>
      <c r="E48" s="929">
        <v>17</v>
      </c>
      <c r="F48" s="929">
        <v>18</v>
      </c>
      <c r="G48" s="929">
        <v>17</v>
      </c>
      <c r="H48" s="929">
        <v>12</v>
      </c>
      <c r="I48" s="929">
        <v>13</v>
      </c>
      <c r="J48" s="929">
        <v>19</v>
      </c>
      <c r="K48" s="929">
        <v>17</v>
      </c>
      <c r="L48" s="929">
        <v>12</v>
      </c>
      <c r="M48" s="929">
        <v>12</v>
      </c>
      <c r="N48" s="929">
        <v>11</v>
      </c>
      <c r="O48" s="931">
        <v>14</v>
      </c>
      <c r="P48" s="928">
        <v>14</v>
      </c>
      <c r="Q48" s="929">
        <v>11</v>
      </c>
      <c r="R48" s="929">
        <v>12</v>
      </c>
      <c r="S48" s="929">
        <v>12</v>
      </c>
      <c r="T48" s="929">
        <v>13</v>
      </c>
      <c r="U48" s="929">
        <v>14</v>
      </c>
      <c r="V48" s="929">
        <v>8.5</v>
      </c>
      <c r="W48" s="929">
        <v>16</v>
      </c>
      <c r="X48" s="932">
        <v>12</v>
      </c>
      <c r="Y48" s="932">
        <v>17</v>
      </c>
      <c r="Z48" s="932">
        <v>13</v>
      </c>
      <c r="AA48" s="931">
        <v>13</v>
      </c>
      <c r="AB48" s="928">
        <v>14</v>
      </c>
      <c r="AC48" s="929">
        <v>19</v>
      </c>
      <c r="AD48" s="931">
        <v>8.5</v>
      </c>
    </row>
    <row r="49" spans="1:30" s="103" customFormat="1" ht="12.95" customHeight="1" thickBot="1" x14ac:dyDescent="0.2">
      <c r="A49" s="1499"/>
      <c r="B49" s="303" t="s">
        <v>81</v>
      </c>
      <c r="C49" s="341" t="s">
        <v>10</v>
      </c>
      <c r="D49" s="1088">
        <v>6.2</v>
      </c>
      <c r="E49" s="1088">
        <v>7</v>
      </c>
      <c r="F49" s="1088">
        <v>6.2</v>
      </c>
      <c r="G49" s="1088">
        <v>5.4</v>
      </c>
      <c r="H49" s="1088">
        <v>4.2</v>
      </c>
      <c r="I49" s="1088">
        <v>4.5999999999999996</v>
      </c>
      <c r="J49" s="1088">
        <v>6.2</v>
      </c>
      <c r="K49" s="1088">
        <v>4.9000000000000004</v>
      </c>
      <c r="L49" s="1088">
        <v>4.2</v>
      </c>
      <c r="M49" s="1088">
        <v>4.8</v>
      </c>
      <c r="N49" s="1088">
        <v>3.8</v>
      </c>
      <c r="O49" s="1091">
        <v>4.9000000000000004</v>
      </c>
      <c r="P49" s="1087">
        <v>4.8</v>
      </c>
      <c r="Q49" s="1088">
        <v>3.9</v>
      </c>
      <c r="R49" s="1088">
        <v>4.3</v>
      </c>
      <c r="S49" s="1088">
        <v>5.4</v>
      </c>
      <c r="T49" s="1088">
        <v>4.3</v>
      </c>
      <c r="U49" s="1088">
        <v>4.7</v>
      </c>
      <c r="V49" s="1088">
        <v>4</v>
      </c>
      <c r="W49" s="1088">
        <v>5.2</v>
      </c>
      <c r="X49" s="1015">
        <v>6</v>
      </c>
      <c r="Y49" s="1015">
        <v>5.9</v>
      </c>
      <c r="Z49" s="1015">
        <v>5.8</v>
      </c>
      <c r="AA49" s="1091">
        <v>5.6</v>
      </c>
      <c r="AB49" s="1087">
        <v>5.0999999999999996</v>
      </c>
      <c r="AC49" s="1088">
        <v>7</v>
      </c>
      <c r="AD49" s="1091">
        <v>3.8</v>
      </c>
    </row>
    <row r="50" spans="1:30" s="103" customFormat="1" ht="12.95" customHeight="1" x14ac:dyDescent="0.15">
      <c r="A50" s="1446" t="s">
        <v>84</v>
      </c>
      <c r="B50" s="179" t="s">
        <v>72</v>
      </c>
      <c r="C50" s="180" t="s">
        <v>73</v>
      </c>
      <c r="D50" s="1112">
        <v>4</v>
      </c>
      <c r="E50" s="1094">
        <v>4</v>
      </c>
      <c r="F50" s="1094">
        <v>4.5</v>
      </c>
      <c r="G50" s="1094">
        <v>4.5</v>
      </c>
      <c r="H50" s="1094">
        <v>4.5</v>
      </c>
      <c r="I50" s="1094">
        <v>4.5</v>
      </c>
      <c r="J50" s="1094">
        <v>4.5</v>
      </c>
      <c r="K50" s="1112">
        <v>4.5</v>
      </c>
      <c r="L50" s="1112">
        <v>4.5</v>
      </c>
      <c r="M50" s="1112">
        <v>5</v>
      </c>
      <c r="N50" s="1112">
        <v>4.5</v>
      </c>
      <c r="O50" s="1113">
        <v>4.5</v>
      </c>
      <c r="P50" s="1114">
        <v>5</v>
      </c>
      <c r="Q50" s="1112">
        <v>4.5</v>
      </c>
      <c r="R50" s="1094">
        <v>4</v>
      </c>
      <c r="S50" s="1112">
        <v>4</v>
      </c>
      <c r="T50" s="1112">
        <v>4.5</v>
      </c>
      <c r="U50" s="1112">
        <v>4.5</v>
      </c>
      <c r="V50" s="1094">
        <v>4.5</v>
      </c>
      <c r="W50" s="1094">
        <v>4.5</v>
      </c>
      <c r="X50" s="1095">
        <v>4.5</v>
      </c>
      <c r="Y50" s="1095">
        <v>4</v>
      </c>
      <c r="Z50" s="1097">
        <v>4.5</v>
      </c>
      <c r="AA50" s="1128">
        <v>4.5</v>
      </c>
      <c r="AB50" s="1114">
        <v>4.5</v>
      </c>
      <c r="AC50" s="1094">
        <v>5</v>
      </c>
      <c r="AD50" s="1098">
        <v>4</v>
      </c>
    </row>
    <row r="51" spans="1:30" s="103" customFormat="1" ht="12.95" customHeight="1" x14ac:dyDescent="0.15">
      <c r="A51" s="1498"/>
      <c r="B51" s="181" t="s">
        <v>0</v>
      </c>
      <c r="C51" s="182" t="s">
        <v>4</v>
      </c>
      <c r="D51" s="183">
        <v>7</v>
      </c>
      <c r="E51" s="183">
        <v>7</v>
      </c>
      <c r="F51" s="183">
        <v>7.1</v>
      </c>
      <c r="G51" s="183">
        <v>6.8</v>
      </c>
      <c r="H51" s="183">
        <v>7</v>
      </c>
      <c r="I51" s="183">
        <v>7</v>
      </c>
      <c r="J51" s="183">
        <v>7.1</v>
      </c>
      <c r="K51" s="183">
        <v>7</v>
      </c>
      <c r="L51" s="183">
        <v>7.1</v>
      </c>
      <c r="M51" s="183">
        <v>7.1</v>
      </c>
      <c r="N51" s="183">
        <v>7</v>
      </c>
      <c r="O51" s="184">
        <v>7.1</v>
      </c>
      <c r="P51" s="185">
        <v>7</v>
      </c>
      <c r="Q51" s="183">
        <v>7.2</v>
      </c>
      <c r="R51" s="183">
        <v>7.2</v>
      </c>
      <c r="S51" s="183">
        <v>7.2</v>
      </c>
      <c r="T51" s="183">
        <v>7.2</v>
      </c>
      <c r="U51" s="183">
        <v>7.2</v>
      </c>
      <c r="V51" s="183">
        <v>7.3</v>
      </c>
      <c r="W51" s="183">
        <v>7.3</v>
      </c>
      <c r="X51" s="186">
        <v>7.3</v>
      </c>
      <c r="Y51" s="186">
        <v>7.3</v>
      </c>
      <c r="Z51" s="186">
        <v>7.2</v>
      </c>
      <c r="AA51" s="227">
        <v>7.3</v>
      </c>
      <c r="AB51" s="927" t="s">
        <v>136</v>
      </c>
      <c r="AC51" s="183">
        <v>7.3</v>
      </c>
      <c r="AD51" s="227">
        <v>6.8</v>
      </c>
    </row>
    <row r="52" spans="1:30" s="103" customFormat="1" ht="12.95" customHeight="1" x14ac:dyDescent="0.15">
      <c r="A52" s="1498"/>
      <c r="B52" s="188" t="s">
        <v>1</v>
      </c>
      <c r="C52" s="182" t="s">
        <v>10</v>
      </c>
      <c r="D52" s="189">
        <v>73</v>
      </c>
      <c r="E52" s="189">
        <v>90</v>
      </c>
      <c r="F52" s="189">
        <v>76</v>
      </c>
      <c r="G52" s="189">
        <v>99</v>
      </c>
      <c r="H52" s="189">
        <v>81</v>
      </c>
      <c r="I52" s="189">
        <v>84</v>
      </c>
      <c r="J52" s="189">
        <v>94</v>
      </c>
      <c r="K52" s="189">
        <v>100</v>
      </c>
      <c r="L52" s="189">
        <v>85</v>
      </c>
      <c r="M52" s="189">
        <v>76</v>
      </c>
      <c r="N52" s="189">
        <v>110</v>
      </c>
      <c r="O52" s="135">
        <v>91</v>
      </c>
      <c r="P52" s="114">
        <v>92</v>
      </c>
      <c r="Q52" s="189">
        <v>78</v>
      </c>
      <c r="R52" s="189">
        <v>110</v>
      </c>
      <c r="S52" s="189">
        <v>98</v>
      </c>
      <c r="T52" s="189">
        <v>88</v>
      </c>
      <c r="U52" s="189">
        <v>91</v>
      </c>
      <c r="V52" s="189">
        <v>75</v>
      </c>
      <c r="W52" s="189">
        <v>78</v>
      </c>
      <c r="X52" s="190">
        <v>99</v>
      </c>
      <c r="Y52" s="190">
        <v>92</v>
      </c>
      <c r="Z52" s="190">
        <v>87</v>
      </c>
      <c r="AA52" s="191">
        <v>93</v>
      </c>
      <c r="AB52" s="114">
        <v>89</v>
      </c>
      <c r="AC52" s="189">
        <v>110</v>
      </c>
      <c r="AD52" s="191">
        <v>73</v>
      </c>
    </row>
    <row r="53" spans="1:30" s="103" customFormat="1" ht="12.95" customHeight="1" x14ac:dyDescent="0.15">
      <c r="A53" s="1498"/>
      <c r="B53" s="188" t="s">
        <v>85</v>
      </c>
      <c r="C53" s="182" t="s">
        <v>10</v>
      </c>
      <c r="D53" s="189" t="s">
        <v>4</v>
      </c>
      <c r="E53" s="189">
        <v>52</v>
      </c>
      <c r="F53" s="189" t="s">
        <v>4</v>
      </c>
      <c r="G53" s="189">
        <v>52</v>
      </c>
      <c r="H53" s="189" t="s">
        <v>4</v>
      </c>
      <c r="I53" s="189">
        <v>53</v>
      </c>
      <c r="J53" s="189" t="s">
        <v>4</v>
      </c>
      <c r="K53" s="189">
        <v>65</v>
      </c>
      <c r="L53" s="189" t="s">
        <v>4</v>
      </c>
      <c r="M53" s="189">
        <v>49</v>
      </c>
      <c r="N53" s="189" t="s">
        <v>4</v>
      </c>
      <c r="O53" s="191">
        <v>54</v>
      </c>
      <c r="P53" s="114" t="s">
        <v>4</v>
      </c>
      <c r="Q53" s="189">
        <v>45</v>
      </c>
      <c r="R53" s="189" t="s">
        <v>4</v>
      </c>
      <c r="S53" s="189">
        <v>55</v>
      </c>
      <c r="T53" s="189" t="s">
        <v>4</v>
      </c>
      <c r="U53" s="189">
        <v>51</v>
      </c>
      <c r="V53" s="189" t="s">
        <v>4</v>
      </c>
      <c r="W53" s="189">
        <v>54</v>
      </c>
      <c r="X53" s="190" t="s">
        <v>4</v>
      </c>
      <c r="Y53" s="190">
        <v>52</v>
      </c>
      <c r="Z53" s="190" t="s">
        <v>4</v>
      </c>
      <c r="AA53" s="191">
        <v>54</v>
      </c>
      <c r="AB53" s="114">
        <v>53</v>
      </c>
      <c r="AC53" s="189">
        <v>65</v>
      </c>
      <c r="AD53" s="191">
        <v>45</v>
      </c>
    </row>
    <row r="54" spans="1:30" s="103" customFormat="1" ht="12.95" customHeight="1" x14ac:dyDescent="0.15">
      <c r="A54" s="1498"/>
      <c r="B54" s="192" t="s">
        <v>2</v>
      </c>
      <c r="C54" s="182" t="s">
        <v>10</v>
      </c>
      <c r="D54" s="189">
        <v>58</v>
      </c>
      <c r="E54" s="189">
        <v>60</v>
      </c>
      <c r="F54" s="189">
        <v>60</v>
      </c>
      <c r="G54" s="189">
        <v>58</v>
      </c>
      <c r="H54" s="189">
        <v>56</v>
      </c>
      <c r="I54" s="189">
        <v>55</v>
      </c>
      <c r="J54" s="189">
        <v>57</v>
      </c>
      <c r="K54" s="189">
        <v>56</v>
      </c>
      <c r="L54" s="189">
        <v>59</v>
      </c>
      <c r="M54" s="189">
        <v>44</v>
      </c>
      <c r="N54" s="189">
        <v>65</v>
      </c>
      <c r="O54" s="191">
        <v>55</v>
      </c>
      <c r="P54" s="114">
        <v>48</v>
      </c>
      <c r="Q54" s="189">
        <v>49</v>
      </c>
      <c r="R54" s="189">
        <v>72</v>
      </c>
      <c r="S54" s="189">
        <v>62</v>
      </c>
      <c r="T54" s="189">
        <v>53</v>
      </c>
      <c r="U54" s="189">
        <v>60</v>
      </c>
      <c r="V54" s="189">
        <v>48</v>
      </c>
      <c r="W54" s="189">
        <v>52</v>
      </c>
      <c r="X54" s="190">
        <v>61</v>
      </c>
      <c r="Y54" s="190">
        <v>62</v>
      </c>
      <c r="Z54" s="190">
        <v>49</v>
      </c>
      <c r="AA54" s="191">
        <v>53</v>
      </c>
      <c r="AB54" s="114">
        <v>56</v>
      </c>
      <c r="AC54" s="110">
        <v>72</v>
      </c>
      <c r="AD54" s="135">
        <v>44</v>
      </c>
    </row>
    <row r="55" spans="1:30" s="103" customFormat="1" ht="12.95" customHeight="1" x14ac:dyDescent="0.15">
      <c r="A55" s="1498"/>
      <c r="B55" s="192" t="s">
        <v>3</v>
      </c>
      <c r="C55" s="182" t="s">
        <v>10</v>
      </c>
      <c r="D55" s="929">
        <v>76</v>
      </c>
      <c r="E55" s="929">
        <v>74</v>
      </c>
      <c r="F55" s="929">
        <v>77</v>
      </c>
      <c r="G55" s="929">
        <v>75</v>
      </c>
      <c r="H55" s="929">
        <v>72</v>
      </c>
      <c r="I55" s="929">
        <v>75</v>
      </c>
      <c r="J55" s="929">
        <v>76</v>
      </c>
      <c r="K55" s="929">
        <v>81</v>
      </c>
      <c r="L55" s="929">
        <v>72</v>
      </c>
      <c r="M55" s="929">
        <v>68</v>
      </c>
      <c r="N55" s="929">
        <v>75</v>
      </c>
      <c r="O55" s="931">
        <v>72</v>
      </c>
      <c r="P55" s="928">
        <v>73</v>
      </c>
      <c r="Q55" s="929">
        <v>71</v>
      </c>
      <c r="R55" s="929">
        <v>85</v>
      </c>
      <c r="S55" s="929">
        <v>78</v>
      </c>
      <c r="T55" s="929">
        <v>80</v>
      </c>
      <c r="U55" s="929">
        <v>77</v>
      </c>
      <c r="V55" s="929">
        <v>77</v>
      </c>
      <c r="W55" s="929">
        <v>73</v>
      </c>
      <c r="X55" s="932">
        <v>74</v>
      </c>
      <c r="Y55" s="932">
        <v>76</v>
      </c>
      <c r="Z55" s="932">
        <v>70</v>
      </c>
      <c r="AA55" s="931">
        <v>79</v>
      </c>
      <c r="AB55" s="928">
        <v>75</v>
      </c>
      <c r="AC55" s="929">
        <v>85</v>
      </c>
      <c r="AD55" s="931">
        <v>68</v>
      </c>
    </row>
    <row r="56" spans="1:30" s="103" customFormat="1" ht="12.95" customHeight="1" x14ac:dyDescent="0.15">
      <c r="A56" s="1498"/>
      <c r="B56" s="193" t="s">
        <v>76</v>
      </c>
      <c r="C56" s="194" t="s">
        <v>10</v>
      </c>
      <c r="D56" s="936">
        <v>49</v>
      </c>
      <c r="E56" s="936">
        <v>52</v>
      </c>
      <c r="F56" s="936">
        <v>53</v>
      </c>
      <c r="G56" s="936">
        <v>36</v>
      </c>
      <c r="H56" s="936">
        <v>36</v>
      </c>
      <c r="I56" s="936">
        <v>39</v>
      </c>
      <c r="J56" s="936">
        <v>43</v>
      </c>
      <c r="K56" s="936">
        <v>41</v>
      </c>
      <c r="L56" s="936">
        <v>36</v>
      </c>
      <c r="M56" s="936">
        <v>31</v>
      </c>
      <c r="N56" s="936">
        <v>32</v>
      </c>
      <c r="O56" s="938">
        <v>39</v>
      </c>
      <c r="P56" s="939">
        <v>45</v>
      </c>
      <c r="Q56" s="936">
        <v>42</v>
      </c>
      <c r="R56" s="936">
        <v>41</v>
      </c>
      <c r="S56" s="936">
        <v>44</v>
      </c>
      <c r="T56" s="936">
        <v>39</v>
      </c>
      <c r="U56" s="936">
        <v>47</v>
      </c>
      <c r="V56" s="936">
        <v>46</v>
      </c>
      <c r="W56" s="936">
        <v>50</v>
      </c>
      <c r="X56" s="940">
        <v>48</v>
      </c>
      <c r="Y56" s="940">
        <v>46</v>
      </c>
      <c r="Z56" s="940">
        <v>50</v>
      </c>
      <c r="AA56" s="938">
        <v>46</v>
      </c>
      <c r="AB56" s="939">
        <v>43</v>
      </c>
      <c r="AC56" s="936">
        <v>53</v>
      </c>
      <c r="AD56" s="938">
        <v>31</v>
      </c>
    </row>
    <row r="57" spans="1:30" s="103" customFormat="1" ht="12.95" customHeight="1" x14ac:dyDescent="0.15">
      <c r="A57" s="1498"/>
      <c r="B57" s="202" t="s">
        <v>77</v>
      </c>
      <c r="C57" s="203" t="s">
        <v>10</v>
      </c>
      <c r="D57" s="973">
        <v>38</v>
      </c>
      <c r="E57" s="973">
        <v>42</v>
      </c>
      <c r="F57" s="973">
        <v>41</v>
      </c>
      <c r="G57" s="973">
        <v>27</v>
      </c>
      <c r="H57" s="973">
        <v>27</v>
      </c>
      <c r="I57" s="973">
        <v>28</v>
      </c>
      <c r="J57" s="973">
        <v>29</v>
      </c>
      <c r="K57" s="973">
        <v>27</v>
      </c>
      <c r="L57" s="973">
        <v>26</v>
      </c>
      <c r="M57" s="973">
        <v>24</v>
      </c>
      <c r="N57" s="973">
        <v>24</v>
      </c>
      <c r="O57" s="975">
        <v>29</v>
      </c>
      <c r="P57" s="976">
        <v>35</v>
      </c>
      <c r="Q57" s="973">
        <v>32</v>
      </c>
      <c r="R57" s="973">
        <v>32</v>
      </c>
      <c r="S57" s="973">
        <v>36</v>
      </c>
      <c r="T57" s="973">
        <v>30</v>
      </c>
      <c r="U57" s="973">
        <v>36</v>
      </c>
      <c r="V57" s="973">
        <v>38</v>
      </c>
      <c r="W57" s="973">
        <v>39</v>
      </c>
      <c r="X57" s="977">
        <v>39</v>
      </c>
      <c r="Y57" s="977">
        <v>37</v>
      </c>
      <c r="Z57" s="977">
        <v>39</v>
      </c>
      <c r="AA57" s="975">
        <v>37</v>
      </c>
      <c r="AB57" s="976">
        <v>33</v>
      </c>
      <c r="AC57" s="973">
        <v>42</v>
      </c>
      <c r="AD57" s="975">
        <v>24</v>
      </c>
    </row>
    <row r="58" spans="1:30" s="103" customFormat="1" ht="12.95" customHeight="1" x14ac:dyDescent="0.15">
      <c r="A58" s="1498"/>
      <c r="B58" s="192" t="s">
        <v>78</v>
      </c>
      <c r="C58" s="182" t="s">
        <v>10</v>
      </c>
      <c r="D58" s="953">
        <v>11</v>
      </c>
      <c r="E58" s="930">
        <v>11</v>
      </c>
      <c r="F58" s="930">
        <v>12</v>
      </c>
      <c r="G58" s="929">
        <v>8.9</v>
      </c>
      <c r="H58" s="929">
        <v>9</v>
      </c>
      <c r="I58" s="930">
        <v>11</v>
      </c>
      <c r="J58" s="929">
        <v>14</v>
      </c>
      <c r="K58" s="929">
        <v>14</v>
      </c>
      <c r="L58" s="930">
        <v>10</v>
      </c>
      <c r="M58" s="929">
        <v>6.7</v>
      </c>
      <c r="N58" s="929">
        <v>8.6999999999999993</v>
      </c>
      <c r="O58" s="1100">
        <v>10</v>
      </c>
      <c r="P58" s="953">
        <v>9.9</v>
      </c>
      <c r="Q58" s="930">
        <v>9.6999999999999993</v>
      </c>
      <c r="R58" s="929">
        <v>9</v>
      </c>
      <c r="S58" s="929">
        <v>7.9</v>
      </c>
      <c r="T58" s="929">
        <v>8.9</v>
      </c>
      <c r="U58" s="929">
        <v>11</v>
      </c>
      <c r="V58" s="929">
        <v>8.4</v>
      </c>
      <c r="W58" s="930">
        <v>11</v>
      </c>
      <c r="X58" s="932">
        <v>9.6999999999999993</v>
      </c>
      <c r="Y58" s="932">
        <v>9.5</v>
      </c>
      <c r="Z58" s="1010">
        <v>10</v>
      </c>
      <c r="AA58" s="931">
        <v>9.4</v>
      </c>
      <c r="AB58" s="953">
        <v>10</v>
      </c>
      <c r="AC58" s="930">
        <v>14</v>
      </c>
      <c r="AD58" s="1100">
        <v>6.7</v>
      </c>
    </row>
    <row r="59" spans="1:30" s="103" customFormat="1" ht="12.95" customHeight="1" x14ac:dyDescent="0.15">
      <c r="A59" s="1498"/>
      <c r="B59" s="193" t="s">
        <v>81</v>
      </c>
      <c r="C59" s="194" t="s">
        <v>10</v>
      </c>
      <c r="D59" s="967">
        <v>4.9000000000000004</v>
      </c>
      <c r="E59" s="967">
        <v>5.4</v>
      </c>
      <c r="F59" s="967">
        <v>5.9</v>
      </c>
      <c r="G59" s="967">
        <v>3.8</v>
      </c>
      <c r="H59" s="967">
        <v>3.9</v>
      </c>
      <c r="I59" s="967">
        <v>4.3</v>
      </c>
      <c r="J59" s="967">
        <v>5.0999999999999996</v>
      </c>
      <c r="K59" s="967">
        <v>4.5999999999999996</v>
      </c>
      <c r="L59" s="967">
        <v>3.8</v>
      </c>
      <c r="M59" s="967">
        <v>3.3</v>
      </c>
      <c r="N59" s="967">
        <v>3.5</v>
      </c>
      <c r="O59" s="1101">
        <v>4.3</v>
      </c>
      <c r="P59" s="954">
        <v>4.7</v>
      </c>
      <c r="Q59" s="967">
        <v>4</v>
      </c>
      <c r="R59" s="967">
        <v>4.5</v>
      </c>
      <c r="S59" s="967">
        <v>4.9000000000000004</v>
      </c>
      <c r="T59" s="967">
        <v>4.0999999999999996</v>
      </c>
      <c r="U59" s="967">
        <v>3.9</v>
      </c>
      <c r="V59" s="967">
        <v>3.7</v>
      </c>
      <c r="W59" s="967">
        <v>4.4000000000000004</v>
      </c>
      <c r="X59" s="969">
        <v>4.7</v>
      </c>
      <c r="Y59" s="984">
        <v>4.0999999999999996</v>
      </c>
      <c r="Z59" s="984">
        <v>4.7</v>
      </c>
      <c r="AA59" s="1101">
        <v>4.8</v>
      </c>
      <c r="AB59" s="983">
        <v>4.4000000000000004</v>
      </c>
      <c r="AC59" s="967">
        <v>5.9</v>
      </c>
      <c r="AD59" s="1101">
        <v>3.3</v>
      </c>
    </row>
    <row r="60" spans="1:30" s="103" customFormat="1" ht="12.95" customHeight="1" x14ac:dyDescent="0.15">
      <c r="A60" s="1498"/>
      <c r="B60" s="193" t="s">
        <v>86</v>
      </c>
      <c r="C60" s="194" t="s">
        <v>10</v>
      </c>
      <c r="D60" s="967" t="s">
        <v>4</v>
      </c>
      <c r="E60" s="967" t="s">
        <v>4</v>
      </c>
      <c r="F60" s="967" t="s">
        <v>4</v>
      </c>
      <c r="G60" s="967">
        <v>1.5</v>
      </c>
      <c r="H60" s="967" t="s">
        <v>4</v>
      </c>
      <c r="I60" s="967" t="s">
        <v>4</v>
      </c>
      <c r="J60" s="967" t="s">
        <v>4</v>
      </c>
      <c r="K60" s="967" t="s">
        <v>4</v>
      </c>
      <c r="L60" s="967" t="s">
        <v>4</v>
      </c>
      <c r="M60" s="967">
        <v>2.1</v>
      </c>
      <c r="N60" s="967" t="s">
        <v>4</v>
      </c>
      <c r="O60" s="1101" t="s">
        <v>4</v>
      </c>
      <c r="P60" s="983" t="s">
        <v>4</v>
      </c>
      <c r="Q60" s="967" t="s">
        <v>4</v>
      </c>
      <c r="R60" s="967" t="s">
        <v>4</v>
      </c>
      <c r="S60" s="967">
        <v>3.7</v>
      </c>
      <c r="T60" s="967" t="s">
        <v>4</v>
      </c>
      <c r="U60" s="967" t="s">
        <v>4</v>
      </c>
      <c r="V60" s="967" t="s">
        <v>4</v>
      </c>
      <c r="W60" s="966" t="s">
        <v>4</v>
      </c>
      <c r="X60" s="984" t="s">
        <v>4</v>
      </c>
      <c r="Y60" s="984">
        <v>3.2</v>
      </c>
      <c r="Z60" s="984" t="s">
        <v>4</v>
      </c>
      <c r="AA60" s="1101" t="s">
        <v>4</v>
      </c>
      <c r="AB60" s="983">
        <v>2.6</v>
      </c>
      <c r="AC60" s="967">
        <v>3.7</v>
      </c>
      <c r="AD60" s="1101">
        <v>1.5</v>
      </c>
    </row>
    <row r="61" spans="1:30" s="103" customFormat="1" ht="12.95" customHeight="1" x14ac:dyDescent="0.15">
      <c r="A61" s="1498"/>
      <c r="B61" s="202" t="s">
        <v>87</v>
      </c>
      <c r="C61" s="203" t="s">
        <v>10</v>
      </c>
      <c r="D61" s="204" t="s">
        <v>4</v>
      </c>
      <c r="E61" s="204" t="s">
        <v>4</v>
      </c>
      <c r="F61" s="204" t="s">
        <v>4</v>
      </c>
      <c r="G61" s="204">
        <v>130</v>
      </c>
      <c r="H61" s="204" t="s">
        <v>4</v>
      </c>
      <c r="I61" s="204" t="s">
        <v>4</v>
      </c>
      <c r="J61" s="204" t="s">
        <v>4</v>
      </c>
      <c r="K61" s="204" t="s">
        <v>4</v>
      </c>
      <c r="L61" s="204" t="s">
        <v>4</v>
      </c>
      <c r="M61" s="204">
        <v>150</v>
      </c>
      <c r="N61" s="204" t="s">
        <v>4</v>
      </c>
      <c r="O61" s="822" t="s">
        <v>4</v>
      </c>
      <c r="P61" s="206" t="s">
        <v>4</v>
      </c>
      <c r="Q61" s="204" t="s">
        <v>4</v>
      </c>
      <c r="R61" s="204" t="s">
        <v>4</v>
      </c>
      <c r="S61" s="204">
        <v>180</v>
      </c>
      <c r="T61" s="204" t="s">
        <v>4</v>
      </c>
      <c r="U61" s="204" t="s">
        <v>4</v>
      </c>
      <c r="V61" s="204" t="s">
        <v>4</v>
      </c>
      <c r="W61" s="204" t="s">
        <v>4</v>
      </c>
      <c r="X61" s="207" t="s">
        <v>4</v>
      </c>
      <c r="Y61" s="207">
        <v>180</v>
      </c>
      <c r="Z61" s="207" t="s">
        <v>4</v>
      </c>
      <c r="AA61" s="205" t="s">
        <v>4</v>
      </c>
      <c r="AB61" s="114">
        <v>160</v>
      </c>
      <c r="AC61" s="204">
        <v>180</v>
      </c>
      <c r="AD61" s="205">
        <v>130</v>
      </c>
    </row>
    <row r="62" spans="1:30" s="103" customFormat="1" ht="12.95" customHeight="1" thickBot="1" x14ac:dyDescent="0.2">
      <c r="A62" s="1499"/>
      <c r="B62" s="215" t="s">
        <v>88</v>
      </c>
      <c r="C62" s="216" t="s">
        <v>10</v>
      </c>
      <c r="D62" s="217" t="s">
        <v>4</v>
      </c>
      <c r="E62" s="217" t="s">
        <v>4</v>
      </c>
      <c r="F62" s="217" t="s">
        <v>4</v>
      </c>
      <c r="G62" s="635" t="s">
        <v>176</v>
      </c>
      <c r="H62" s="217" t="s">
        <v>4</v>
      </c>
      <c r="I62" s="217" t="s">
        <v>4</v>
      </c>
      <c r="J62" s="217" t="s">
        <v>4</v>
      </c>
      <c r="K62" s="217" t="s">
        <v>4</v>
      </c>
      <c r="L62" s="217" t="s">
        <v>4</v>
      </c>
      <c r="M62" s="217" t="s">
        <v>176</v>
      </c>
      <c r="N62" s="217" t="s">
        <v>4</v>
      </c>
      <c r="O62" s="326" t="s">
        <v>4</v>
      </c>
      <c r="P62" s="219" t="s">
        <v>4</v>
      </c>
      <c r="Q62" s="217" t="s">
        <v>4</v>
      </c>
      <c r="R62" s="217" t="s">
        <v>4</v>
      </c>
      <c r="S62" s="217" t="s">
        <v>176</v>
      </c>
      <c r="T62" s="217" t="s">
        <v>4</v>
      </c>
      <c r="U62" s="217" t="s">
        <v>4</v>
      </c>
      <c r="V62" s="217" t="s">
        <v>4</v>
      </c>
      <c r="W62" s="217" t="s">
        <v>4</v>
      </c>
      <c r="X62" s="220" t="s">
        <v>4</v>
      </c>
      <c r="Y62" s="220" t="s">
        <v>176</v>
      </c>
      <c r="Z62" s="220" t="s">
        <v>4</v>
      </c>
      <c r="AA62" s="326" t="s">
        <v>4</v>
      </c>
      <c r="AB62" s="219" t="s">
        <v>176</v>
      </c>
      <c r="AC62" s="217" t="s">
        <v>176</v>
      </c>
      <c r="AD62" s="326" t="s">
        <v>176</v>
      </c>
    </row>
    <row r="63" spans="1:30" s="103" customFormat="1" ht="12.95" customHeight="1" x14ac:dyDescent="0.15">
      <c r="A63" s="1446" t="s">
        <v>92</v>
      </c>
      <c r="B63" s="222" t="s">
        <v>72</v>
      </c>
      <c r="C63" s="180" t="s">
        <v>73</v>
      </c>
      <c r="D63" s="225" t="s">
        <v>172</v>
      </c>
      <c r="E63" s="253" t="s">
        <v>172</v>
      </c>
      <c r="F63" s="253" t="s">
        <v>172</v>
      </c>
      <c r="G63" s="253" t="s">
        <v>172</v>
      </c>
      <c r="H63" s="253" t="s">
        <v>172</v>
      </c>
      <c r="I63" s="253" t="s">
        <v>172</v>
      </c>
      <c r="J63" s="253" t="s">
        <v>172</v>
      </c>
      <c r="K63" s="253" t="s">
        <v>172</v>
      </c>
      <c r="L63" s="253" t="s">
        <v>172</v>
      </c>
      <c r="M63" s="253" t="s">
        <v>172</v>
      </c>
      <c r="N63" s="253" t="s">
        <v>172</v>
      </c>
      <c r="O63" s="254" t="s">
        <v>172</v>
      </c>
      <c r="P63" s="225" t="s">
        <v>172</v>
      </c>
      <c r="Q63" s="253" t="s">
        <v>172</v>
      </c>
      <c r="R63" s="253" t="s">
        <v>172</v>
      </c>
      <c r="S63" s="253">
        <v>56</v>
      </c>
      <c r="T63" s="253">
        <v>85</v>
      </c>
      <c r="U63" s="253" t="s">
        <v>172</v>
      </c>
      <c r="V63" s="253" t="s">
        <v>172</v>
      </c>
      <c r="W63" s="253" t="s">
        <v>172</v>
      </c>
      <c r="X63" s="255" t="s">
        <v>172</v>
      </c>
      <c r="Y63" s="255" t="s">
        <v>172</v>
      </c>
      <c r="Z63" s="255">
        <v>83</v>
      </c>
      <c r="AA63" s="254" t="s">
        <v>172</v>
      </c>
      <c r="AB63" s="225" t="s">
        <v>208</v>
      </c>
      <c r="AC63" s="253" t="s">
        <v>172</v>
      </c>
      <c r="AD63" s="254">
        <v>56</v>
      </c>
    </row>
    <row r="64" spans="1:30" s="103" customFormat="1" ht="12.95" customHeight="1" x14ac:dyDescent="0.15">
      <c r="A64" s="1498"/>
      <c r="B64" s="192" t="s">
        <v>0</v>
      </c>
      <c r="C64" s="182" t="s">
        <v>4</v>
      </c>
      <c r="D64" s="185">
        <v>7</v>
      </c>
      <c r="E64" s="187">
        <v>7.3</v>
      </c>
      <c r="F64" s="187">
        <v>7.1</v>
      </c>
      <c r="G64" s="187">
        <v>6.7</v>
      </c>
      <c r="H64" s="187">
        <v>6.9</v>
      </c>
      <c r="I64" s="187">
        <v>6.8</v>
      </c>
      <c r="J64" s="187">
        <v>6.8</v>
      </c>
      <c r="K64" s="187">
        <v>6.8</v>
      </c>
      <c r="L64" s="187">
        <v>7</v>
      </c>
      <c r="M64" s="187">
        <v>6.7</v>
      </c>
      <c r="N64" s="187">
        <v>6.8</v>
      </c>
      <c r="O64" s="184">
        <v>6.4</v>
      </c>
      <c r="P64" s="185">
        <v>7.1</v>
      </c>
      <c r="Q64" s="187">
        <v>7.1</v>
      </c>
      <c r="R64" s="187">
        <v>7.5</v>
      </c>
      <c r="S64" s="187">
        <v>7.1</v>
      </c>
      <c r="T64" s="187">
        <v>7</v>
      </c>
      <c r="U64" s="187">
        <v>7.2</v>
      </c>
      <c r="V64" s="187">
        <v>7.4</v>
      </c>
      <c r="W64" s="187">
        <v>7.3</v>
      </c>
      <c r="X64" s="257">
        <v>7.5</v>
      </c>
      <c r="Y64" s="257">
        <v>7.3</v>
      </c>
      <c r="Z64" s="257">
        <v>7.3</v>
      </c>
      <c r="AA64" s="184">
        <v>7.3</v>
      </c>
      <c r="AB64" s="927" t="s">
        <v>136</v>
      </c>
      <c r="AC64" s="187">
        <v>7.5</v>
      </c>
      <c r="AD64" s="184">
        <v>6.4</v>
      </c>
    </row>
    <row r="65" spans="1:30" s="103" customFormat="1" ht="12.95" customHeight="1" x14ac:dyDescent="0.15">
      <c r="A65" s="1498"/>
      <c r="B65" s="192" t="s">
        <v>1</v>
      </c>
      <c r="C65" s="182" t="s">
        <v>10</v>
      </c>
      <c r="D65" s="928" t="s">
        <v>4</v>
      </c>
      <c r="E65" s="934" t="s">
        <v>4</v>
      </c>
      <c r="F65" s="934" t="s">
        <v>4</v>
      </c>
      <c r="G65" s="934" t="s">
        <v>4</v>
      </c>
      <c r="H65" s="934" t="s">
        <v>4</v>
      </c>
      <c r="I65" s="934" t="s">
        <v>4</v>
      </c>
      <c r="J65" s="934" t="s">
        <v>4</v>
      </c>
      <c r="K65" s="934" t="s">
        <v>4</v>
      </c>
      <c r="L65" s="934" t="s">
        <v>4</v>
      </c>
      <c r="M65" s="934" t="s">
        <v>4</v>
      </c>
      <c r="N65" s="934" t="s">
        <v>4</v>
      </c>
      <c r="O65" s="935" t="s">
        <v>4</v>
      </c>
      <c r="P65" s="928" t="s">
        <v>4</v>
      </c>
      <c r="Q65" s="934" t="s">
        <v>4</v>
      </c>
      <c r="R65" s="934" t="s">
        <v>4</v>
      </c>
      <c r="S65" s="934" t="s">
        <v>4</v>
      </c>
      <c r="T65" s="934" t="s">
        <v>4</v>
      </c>
      <c r="U65" s="934">
        <v>10</v>
      </c>
      <c r="V65" s="972">
        <v>4.5</v>
      </c>
      <c r="W65" s="972">
        <v>2.9</v>
      </c>
      <c r="X65" s="1013">
        <v>2.8</v>
      </c>
      <c r="Y65" s="1013">
        <v>2.4</v>
      </c>
      <c r="Z65" s="1013">
        <v>5.2</v>
      </c>
      <c r="AA65" s="935">
        <v>2.7</v>
      </c>
      <c r="AB65" s="928">
        <v>4.4000000000000004</v>
      </c>
      <c r="AC65" s="934">
        <v>10</v>
      </c>
      <c r="AD65" s="935">
        <v>2.4</v>
      </c>
    </row>
    <row r="66" spans="1:30" s="103" customFormat="1" ht="12.95" customHeight="1" x14ac:dyDescent="0.15">
      <c r="A66" s="1498"/>
      <c r="B66" s="192" t="s">
        <v>9</v>
      </c>
      <c r="C66" s="182" t="s">
        <v>10</v>
      </c>
      <c r="D66" s="928">
        <v>2.1</v>
      </c>
      <c r="E66" s="934">
        <v>2.2000000000000002</v>
      </c>
      <c r="F66" s="1013">
        <v>1.2</v>
      </c>
      <c r="G66" s="1013">
        <v>2.4</v>
      </c>
      <c r="H66" s="1013">
        <v>1.1000000000000001</v>
      </c>
      <c r="I66" s="1013">
        <v>1</v>
      </c>
      <c r="J66" s="1013">
        <v>1.3</v>
      </c>
      <c r="K66" s="934">
        <v>1.4</v>
      </c>
      <c r="L66" s="934">
        <v>1</v>
      </c>
      <c r="M66" s="972">
        <v>0.8</v>
      </c>
      <c r="N66" s="934">
        <v>2.6</v>
      </c>
      <c r="O66" s="935">
        <v>0.9</v>
      </c>
      <c r="P66" s="928">
        <v>0.8</v>
      </c>
      <c r="Q66" s="934">
        <v>1.6</v>
      </c>
      <c r="R66" s="934">
        <v>2.6</v>
      </c>
      <c r="S66" s="934">
        <v>6.3</v>
      </c>
      <c r="T66" s="934">
        <v>2.7</v>
      </c>
      <c r="U66" s="972">
        <v>1.8</v>
      </c>
      <c r="V66" s="934">
        <v>2.8</v>
      </c>
      <c r="W66" s="934">
        <v>2</v>
      </c>
      <c r="X66" s="1013">
        <v>1.7</v>
      </c>
      <c r="Y66" s="1013">
        <v>1.8</v>
      </c>
      <c r="Z66" s="1013">
        <v>4.5999999999999996</v>
      </c>
      <c r="AA66" s="935">
        <v>1.7</v>
      </c>
      <c r="AB66" s="928">
        <v>2</v>
      </c>
      <c r="AC66" s="934">
        <v>6.3</v>
      </c>
      <c r="AD66" s="935">
        <v>0.8</v>
      </c>
    </row>
    <row r="67" spans="1:30" s="103" customFormat="1" ht="12.95" customHeight="1" x14ac:dyDescent="0.15">
      <c r="A67" s="1498"/>
      <c r="B67" s="192" t="s">
        <v>2</v>
      </c>
      <c r="C67" s="182" t="s">
        <v>10</v>
      </c>
      <c r="D67" s="114">
        <v>1</v>
      </c>
      <c r="E67" s="110">
        <v>1</v>
      </c>
      <c r="F67" s="259">
        <v>1</v>
      </c>
      <c r="G67" s="259">
        <v>4</v>
      </c>
      <c r="H67" s="259" t="s">
        <v>175</v>
      </c>
      <c r="I67" s="259" t="s">
        <v>175</v>
      </c>
      <c r="J67" s="259" t="s">
        <v>175</v>
      </c>
      <c r="K67" s="110" t="s">
        <v>175</v>
      </c>
      <c r="L67" s="110" t="s">
        <v>175</v>
      </c>
      <c r="M67" s="110">
        <v>1</v>
      </c>
      <c r="N67" s="110" t="s">
        <v>175</v>
      </c>
      <c r="O67" s="135" t="s">
        <v>175</v>
      </c>
      <c r="P67" s="114" t="s">
        <v>175</v>
      </c>
      <c r="Q67" s="110" t="s">
        <v>175</v>
      </c>
      <c r="R67" s="110">
        <v>1</v>
      </c>
      <c r="S67" s="110">
        <v>3</v>
      </c>
      <c r="T67" s="110">
        <v>2</v>
      </c>
      <c r="U67" s="110">
        <v>2</v>
      </c>
      <c r="V67" s="110">
        <v>2</v>
      </c>
      <c r="W67" s="110" t="s">
        <v>175</v>
      </c>
      <c r="X67" s="259" t="s">
        <v>175</v>
      </c>
      <c r="Y67" s="259">
        <v>1</v>
      </c>
      <c r="Z67" s="259">
        <v>2</v>
      </c>
      <c r="AA67" s="135" t="s">
        <v>175</v>
      </c>
      <c r="AB67" s="114" t="s">
        <v>175</v>
      </c>
      <c r="AC67" s="110">
        <v>4</v>
      </c>
      <c r="AD67" s="135" t="s">
        <v>175</v>
      </c>
    </row>
    <row r="68" spans="1:30" s="103" customFormat="1" ht="12.95" customHeight="1" x14ac:dyDescent="0.15">
      <c r="A68" s="1498"/>
      <c r="B68" s="192" t="s">
        <v>3</v>
      </c>
      <c r="C68" s="182" t="s">
        <v>10</v>
      </c>
      <c r="D68" s="928">
        <v>11</v>
      </c>
      <c r="E68" s="934">
        <v>12</v>
      </c>
      <c r="F68" s="1013">
        <v>9.6999999999999993</v>
      </c>
      <c r="G68" s="1013">
        <v>9.1999999999999993</v>
      </c>
      <c r="H68" s="1013">
        <v>7.4</v>
      </c>
      <c r="I68" s="1013">
        <v>8.1</v>
      </c>
      <c r="J68" s="1013">
        <v>7.5</v>
      </c>
      <c r="K68" s="934">
        <v>7.8</v>
      </c>
      <c r="L68" s="934">
        <v>8</v>
      </c>
      <c r="M68" s="972">
        <v>6.7</v>
      </c>
      <c r="N68" s="934">
        <v>6.8</v>
      </c>
      <c r="O68" s="935">
        <v>7.4</v>
      </c>
      <c r="P68" s="928">
        <v>6.6</v>
      </c>
      <c r="Q68" s="934">
        <v>6.9</v>
      </c>
      <c r="R68" s="934">
        <v>7.1</v>
      </c>
      <c r="S68" s="934">
        <v>17</v>
      </c>
      <c r="T68" s="934">
        <v>13</v>
      </c>
      <c r="U68" s="934">
        <v>11</v>
      </c>
      <c r="V68" s="934">
        <v>11</v>
      </c>
      <c r="W68" s="934">
        <v>10</v>
      </c>
      <c r="X68" s="1102">
        <v>11</v>
      </c>
      <c r="Y68" s="1013">
        <v>11</v>
      </c>
      <c r="Z68" s="1013">
        <v>12</v>
      </c>
      <c r="AA68" s="935">
        <v>10</v>
      </c>
      <c r="AB68" s="928">
        <v>9.5</v>
      </c>
      <c r="AC68" s="934">
        <v>17</v>
      </c>
      <c r="AD68" s="1011">
        <v>6.6</v>
      </c>
    </row>
    <row r="69" spans="1:30" s="103" customFormat="1" ht="12.95" customHeight="1" x14ac:dyDescent="0.15">
      <c r="A69" s="1498"/>
      <c r="B69" s="193" t="s">
        <v>76</v>
      </c>
      <c r="C69" s="194" t="s">
        <v>10</v>
      </c>
      <c r="D69" s="939">
        <v>32</v>
      </c>
      <c r="E69" s="942">
        <v>31</v>
      </c>
      <c r="F69" s="1029">
        <v>28</v>
      </c>
      <c r="G69" s="1029">
        <v>15</v>
      </c>
      <c r="H69" s="1029">
        <v>13</v>
      </c>
      <c r="I69" s="1029">
        <v>12</v>
      </c>
      <c r="J69" s="1029">
        <v>13</v>
      </c>
      <c r="K69" s="1104">
        <v>10</v>
      </c>
      <c r="L69" s="942">
        <v>10</v>
      </c>
      <c r="M69" s="942">
        <v>8.4</v>
      </c>
      <c r="N69" s="942">
        <v>9.1999999999999993</v>
      </c>
      <c r="O69" s="943">
        <v>12</v>
      </c>
      <c r="P69" s="939">
        <v>23</v>
      </c>
      <c r="Q69" s="942">
        <v>18</v>
      </c>
      <c r="R69" s="942">
        <v>24</v>
      </c>
      <c r="S69" s="942">
        <v>27</v>
      </c>
      <c r="T69" s="942">
        <v>24</v>
      </c>
      <c r="U69" s="942">
        <v>27</v>
      </c>
      <c r="V69" s="942">
        <v>34</v>
      </c>
      <c r="W69" s="942">
        <v>33</v>
      </c>
      <c r="X69" s="1029">
        <v>32</v>
      </c>
      <c r="Y69" s="1029">
        <v>31</v>
      </c>
      <c r="Z69" s="1029">
        <v>32</v>
      </c>
      <c r="AA69" s="943">
        <v>31</v>
      </c>
      <c r="AB69" s="939">
        <v>22</v>
      </c>
      <c r="AC69" s="942">
        <v>34</v>
      </c>
      <c r="AD69" s="1001">
        <v>8.4</v>
      </c>
    </row>
    <row r="70" spans="1:30" s="103" customFormat="1" ht="12.95" customHeight="1" x14ac:dyDescent="0.15">
      <c r="A70" s="1498"/>
      <c r="B70" s="202" t="s">
        <v>77</v>
      </c>
      <c r="C70" s="203" t="s">
        <v>10</v>
      </c>
      <c r="D70" s="976">
        <v>30</v>
      </c>
      <c r="E70" s="980">
        <v>30</v>
      </c>
      <c r="F70" s="1057">
        <v>22</v>
      </c>
      <c r="G70" s="1057">
        <v>2</v>
      </c>
      <c r="H70" s="1057">
        <v>3.8</v>
      </c>
      <c r="I70" s="1057">
        <v>2.2000000000000002</v>
      </c>
      <c r="J70" s="1057">
        <v>2.8</v>
      </c>
      <c r="K70" s="980">
        <v>0.9</v>
      </c>
      <c r="L70" s="980">
        <v>0.8</v>
      </c>
      <c r="M70" s="1105">
        <v>0.2</v>
      </c>
      <c r="N70" s="980">
        <v>0.3</v>
      </c>
      <c r="O70" s="981">
        <v>0.3</v>
      </c>
      <c r="P70" s="976">
        <v>17</v>
      </c>
      <c r="Q70" s="980">
        <v>17</v>
      </c>
      <c r="R70" s="980">
        <v>21</v>
      </c>
      <c r="S70" s="980">
        <v>20</v>
      </c>
      <c r="T70" s="980">
        <v>19</v>
      </c>
      <c r="U70" s="1105">
        <v>24</v>
      </c>
      <c r="V70" s="980">
        <v>34</v>
      </c>
      <c r="W70" s="980">
        <v>31</v>
      </c>
      <c r="X70" s="1057">
        <v>30</v>
      </c>
      <c r="Y70" s="1057">
        <v>29</v>
      </c>
      <c r="Z70" s="1057">
        <v>31</v>
      </c>
      <c r="AA70" s="981">
        <v>30</v>
      </c>
      <c r="AB70" s="976">
        <v>17</v>
      </c>
      <c r="AC70" s="980">
        <v>34</v>
      </c>
      <c r="AD70" s="1058">
        <v>0.2</v>
      </c>
    </row>
    <row r="71" spans="1:30" s="103" customFormat="1" ht="12.95" customHeight="1" x14ac:dyDescent="0.15">
      <c r="A71" s="1498"/>
      <c r="B71" s="192" t="s">
        <v>78</v>
      </c>
      <c r="C71" s="182" t="s">
        <v>10</v>
      </c>
      <c r="D71" s="928">
        <v>2.1</v>
      </c>
      <c r="E71" s="934">
        <v>1.1000000000000001</v>
      </c>
      <c r="F71" s="1013">
        <v>2.2000000000000002</v>
      </c>
      <c r="G71" s="1013">
        <v>0.8</v>
      </c>
      <c r="H71" s="1013">
        <v>0.3</v>
      </c>
      <c r="I71" s="1013">
        <v>1</v>
      </c>
      <c r="J71" s="1013">
        <v>0.5</v>
      </c>
      <c r="K71" s="934">
        <v>0.2</v>
      </c>
      <c r="L71" s="934">
        <v>0.9</v>
      </c>
      <c r="M71" s="972">
        <v>0.6</v>
      </c>
      <c r="N71" s="934">
        <v>0.2</v>
      </c>
      <c r="O71" s="935">
        <v>0.6</v>
      </c>
      <c r="P71" s="928">
        <v>1.1000000000000001</v>
      </c>
      <c r="Q71" s="934" t="s">
        <v>173</v>
      </c>
      <c r="R71" s="934">
        <v>1.5</v>
      </c>
      <c r="S71" s="934">
        <v>5.4</v>
      </c>
      <c r="T71" s="934">
        <v>1.6</v>
      </c>
      <c r="U71" s="934" t="s">
        <v>173</v>
      </c>
      <c r="V71" s="934" t="s">
        <v>173</v>
      </c>
      <c r="W71" s="934">
        <v>2</v>
      </c>
      <c r="X71" s="1013">
        <v>1.2</v>
      </c>
      <c r="Y71" s="1013">
        <v>1.1000000000000001</v>
      </c>
      <c r="Z71" s="1013">
        <v>1.6</v>
      </c>
      <c r="AA71" s="935">
        <v>0.6</v>
      </c>
      <c r="AB71" s="928">
        <v>1.1000000000000001</v>
      </c>
      <c r="AC71" s="934">
        <v>5.4</v>
      </c>
      <c r="AD71" s="1011" t="s">
        <v>173</v>
      </c>
    </row>
    <row r="72" spans="1:30" s="103" customFormat="1" ht="12.95" customHeight="1" x14ac:dyDescent="0.15">
      <c r="A72" s="1498"/>
      <c r="B72" s="192" t="s">
        <v>79</v>
      </c>
      <c r="C72" s="182" t="s">
        <v>10</v>
      </c>
      <c r="D72" s="928">
        <v>0.1</v>
      </c>
      <c r="E72" s="934" t="s">
        <v>173</v>
      </c>
      <c r="F72" s="1013">
        <v>0.4</v>
      </c>
      <c r="G72" s="1013">
        <v>0.2</v>
      </c>
      <c r="H72" s="1013" t="s">
        <v>173</v>
      </c>
      <c r="I72" s="1013">
        <v>0.1</v>
      </c>
      <c r="J72" s="1013">
        <v>0.1</v>
      </c>
      <c r="K72" s="934" t="s">
        <v>173</v>
      </c>
      <c r="L72" s="934">
        <v>0.2</v>
      </c>
      <c r="M72" s="972" t="s">
        <v>173</v>
      </c>
      <c r="N72" s="934" t="s">
        <v>173</v>
      </c>
      <c r="O72" s="935" t="s">
        <v>173</v>
      </c>
      <c r="P72" s="928">
        <v>0.2</v>
      </c>
      <c r="Q72" s="934">
        <v>0.1</v>
      </c>
      <c r="R72" s="934">
        <v>0.1</v>
      </c>
      <c r="S72" s="934" t="s">
        <v>173</v>
      </c>
      <c r="T72" s="934">
        <v>3</v>
      </c>
      <c r="U72" s="934">
        <v>3</v>
      </c>
      <c r="V72" s="934">
        <v>0.1</v>
      </c>
      <c r="W72" s="934">
        <v>0.2</v>
      </c>
      <c r="X72" s="1013">
        <v>0.2</v>
      </c>
      <c r="Y72" s="1013">
        <v>0.1</v>
      </c>
      <c r="Z72" s="1013" t="s">
        <v>173</v>
      </c>
      <c r="AA72" s="935">
        <v>0.2</v>
      </c>
      <c r="AB72" s="928">
        <v>0.3</v>
      </c>
      <c r="AC72" s="934">
        <v>3</v>
      </c>
      <c r="AD72" s="1011" t="s">
        <v>173</v>
      </c>
    </row>
    <row r="73" spans="1:30" s="103" customFormat="1" ht="12.95" customHeight="1" x14ac:dyDescent="0.15">
      <c r="A73" s="1498"/>
      <c r="B73" s="235" t="s">
        <v>80</v>
      </c>
      <c r="C73" s="236" t="s">
        <v>10</v>
      </c>
      <c r="D73" s="947" t="s">
        <v>173</v>
      </c>
      <c r="E73" s="949" t="s">
        <v>173</v>
      </c>
      <c r="F73" s="1034">
        <v>4</v>
      </c>
      <c r="G73" s="1034">
        <v>12</v>
      </c>
      <c r="H73" s="1034">
        <v>9.3000000000000007</v>
      </c>
      <c r="I73" s="1034">
        <v>9.1</v>
      </c>
      <c r="J73" s="1034">
        <v>9.1</v>
      </c>
      <c r="K73" s="948">
        <v>9</v>
      </c>
      <c r="L73" s="948">
        <v>8.1999999999999993</v>
      </c>
      <c r="M73" s="948">
        <v>7.6</v>
      </c>
      <c r="N73" s="948">
        <v>8.6999999999999993</v>
      </c>
      <c r="O73" s="950">
        <v>11</v>
      </c>
      <c r="P73" s="947">
        <v>4.7</v>
      </c>
      <c r="Q73" s="949">
        <v>0.8</v>
      </c>
      <c r="R73" s="948">
        <v>0.6</v>
      </c>
      <c r="S73" s="949">
        <v>1.1000000000000001</v>
      </c>
      <c r="T73" s="949" t="s">
        <v>173</v>
      </c>
      <c r="U73" s="949" t="s">
        <v>173</v>
      </c>
      <c r="V73" s="949" t="s">
        <v>173</v>
      </c>
      <c r="W73" s="949" t="s">
        <v>173</v>
      </c>
      <c r="X73" s="1034">
        <v>0.2</v>
      </c>
      <c r="Y73" s="951">
        <v>0.1</v>
      </c>
      <c r="Z73" s="951" t="s">
        <v>173</v>
      </c>
      <c r="AA73" s="950">
        <v>0.2</v>
      </c>
      <c r="AB73" s="947">
        <v>4</v>
      </c>
      <c r="AC73" s="949">
        <v>12</v>
      </c>
      <c r="AD73" s="1035" t="s">
        <v>173</v>
      </c>
    </row>
    <row r="74" spans="1:30" s="103" customFormat="1" ht="12.95" customHeight="1" x14ac:dyDescent="0.15">
      <c r="A74" s="1498"/>
      <c r="B74" s="193" t="s">
        <v>100</v>
      </c>
      <c r="C74" s="194" t="s">
        <v>10</v>
      </c>
      <c r="D74" s="983">
        <v>0.38</v>
      </c>
      <c r="E74" s="955">
        <v>0.56000000000000005</v>
      </c>
      <c r="F74" s="1108">
        <v>0.33</v>
      </c>
      <c r="G74" s="958">
        <v>1.9</v>
      </c>
      <c r="H74" s="1108">
        <v>0.19</v>
      </c>
      <c r="I74" s="958">
        <v>0.28999999999999998</v>
      </c>
      <c r="J74" s="1108">
        <v>0.32</v>
      </c>
      <c r="K74" s="956">
        <v>0.24</v>
      </c>
      <c r="L74" s="956">
        <v>1</v>
      </c>
      <c r="M74" s="955">
        <v>1</v>
      </c>
      <c r="N74" s="955">
        <v>1.1000000000000001</v>
      </c>
      <c r="O74" s="957">
        <v>1.8</v>
      </c>
      <c r="P74" s="983">
        <v>0.22</v>
      </c>
      <c r="Q74" s="956">
        <v>0.27</v>
      </c>
      <c r="R74" s="955">
        <v>0.25</v>
      </c>
      <c r="S74" s="956">
        <v>6.6</v>
      </c>
      <c r="T74" s="956">
        <v>0.41</v>
      </c>
      <c r="U74" s="956">
        <v>0.31</v>
      </c>
      <c r="V74" s="956">
        <v>0.21</v>
      </c>
      <c r="W74" s="956">
        <v>0.17</v>
      </c>
      <c r="X74" s="1108">
        <v>0.32</v>
      </c>
      <c r="Y74" s="1108">
        <v>0.2</v>
      </c>
      <c r="Z74" s="1108">
        <v>0.72</v>
      </c>
      <c r="AA74" s="970">
        <v>0.19</v>
      </c>
      <c r="AB74" s="983">
        <v>0.79</v>
      </c>
      <c r="AC74" s="955">
        <v>6.6</v>
      </c>
      <c r="AD74" s="1130">
        <v>0.17</v>
      </c>
    </row>
    <row r="75" spans="1:30" s="103" customFormat="1" ht="12.95" customHeight="1" thickBot="1" x14ac:dyDescent="0.2">
      <c r="A75" s="1499"/>
      <c r="B75" s="823" t="s">
        <v>86</v>
      </c>
      <c r="C75" s="243" t="s">
        <v>10</v>
      </c>
      <c r="D75" s="988" t="s">
        <v>4</v>
      </c>
      <c r="E75" s="991" t="s">
        <v>4</v>
      </c>
      <c r="F75" s="1110" t="s">
        <v>4</v>
      </c>
      <c r="G75" s="1126">
        <v>1.2</v>
      </c>
      <c r="H75" s="1110" t="s">
        <v>4</v>
      </c>
      <c r="I75" s="1126" t="s">
        <v>4</v>
      </c>
      <c r="J75" s="1110" t="s">
        <v>4</v>
      </c>
      <c r="K75" s="991" t="s">
        <v>4</v>
      </c>
      <c r="L75" s="991" t="s">
        <v>4</v>
      </c>
      <c r="M75" s="1109">
        <v>0.96</v>
      </c>
      <c r="N75" s="991" t="s">
        <v>4</v>
      </c>
      <c r="O75" s="1111" t="s">
        <v>4</v>
      </c>
      <c r="P75" s="988" t="s">
        <v>4</v>
      </c>
      <c r="Q75" s="991" t="s">
        <v>4</v>
      </c>
      <c r="R75" s="991" t="s">
        <v>4</v>
      </c>
      <c r="S75" s="991">
        <v>6.1</v>
      </c>
      <c r="T75" s="991" t="s">
        <v>4</v>
      </c>
      <c r="U75" s="991" t="s">
        <v>4</v>
      </c>
      <c r="V75" s="991" t="s">
        <v>4</v>
      </c>
      <c r="W75" s="991" t="s">
        <v>4</v>
      </c>
      <c r="X75" s="1110" t="s">
        <v>4</v>
      </c>
      <c r="Y75" s="1110">
        <v>0.04</v>
      </c>
      <c r="Z75" s="1110" t="s">
        <v>4</v>
      </c>
      <c r="AA75" s="1111" t="s">
        <v>4</v>
      </c>
      <c r="AB75" s="988">
        <v>2.1</v>
      </c>
      <c r="AC75" s="991">
        <v>6.1</v>
      </c>
      <c r="AD75" s="1131">
        <v>0.04</v>
      </c>
    </row>
    <row r="76" spans="1:30" ht="14.1" customHeight="1" x14ac:dyDescent="0.15">
      <c r="N76" s="540"/>
      <c r="P76" s="540"/>
    </row>
    <row r="77" spans="1:30" ht="14.1" customHeight="1" x14ac:dyDescent="0.15"/>
    <row r="78" spans="1:30" ht="14.1" customHeight="1" x14ac:dyDescent="0.15">
      <c r="F78" s="370"/>
    </row>
    <row r="79" spans="1:30" ht="16.5" customHeight="1" x14ac:dyDescent="0.15"/>
    <row r="80" spans="1:30" ht="16.5" customHeight="1" x14ac:dyDescent="0.15"/>
    <row r="81" s="161" customFormat="1" ht="16.5" customHeight="1" x14ac:dyDescent="0.15"/>
    <row r="82" s="161" customFormat="1" ht="16.5" customHeight="1" x14ac:dyDescent="0.15"/>
    <row r="83" s="161" customFormat="1" ht="16.5" customHeight="1" x14ac:dyDescent="0.15"/>
    <row r="84" s="161" customFormat="1" ht="16.5" customHeight="1" x14ac:dyDescent="0.15"/>
  </sheetData>
  <mergeCells count="6">
    <mergeCell ref="A63:A75"/>
    <mergeCell ref="A27:A39"/>
    <mergeCell ref="A5:A13"/>
    <mergeCell ref="A14:A26"/>
    <mergeCell ref="A41:A49"/>
    <mergeCell ref="A50:A62"/>
  </mergeCells>
  <phoneticPr fontId="2"/>
  <printOptions horizontalCentered="1"/>
  <pageMargins left="0" right="0" top="0.39370078740157483" bottom="0.39370078740157483" header="0" footer="0"/>
  <pageSetup paperSize="9" scale="5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23" width="6.625" style="161" customWidth="1"/>
    <col min="24" max="26" width="6.625" style="162" customWidth="1"/>
    <col min="27" max="30" width="6.625" style="161" customWidth="1"/>
    <col min="31" max="16384" width="9" style="161"/>
  </cols>
  <sheetData>
    <row r="1" spans="1:30" s="38" customFormat="1" ht="18" customHeight="1" x14ac:dyDescent="0.15">
      <c r="A1" s="813" t="s">
        <v>212</v>
      </c>
      <c r="X1" s="55"/>
      <c r="Y1" s="55"/>
      <c r="Z1" s="55"/>
      <c r="AD1" s="61" t="s">
        <v>57</v>
      </c>
    </row>
    <row r="2" spans="1:30" s="38" customFormat="1" ht="18" customHeight="1" thickBot="1" x14ac:dyDescent="0.2">
      <c r="A2" s="39"/>
      <c r="X2" s="55"/>
      <c r="Y2" s="55"/>
      <c r="Z2" s="55"/>
      <c r="AD2" s="61" t="s">
        <v>185</v>
      </c>
    </row>
    <row r="3" spans="1:30" s="172" customFormat="1" ht="12.95" customHeight="1" thickBot="1" x14ac:dyDescent="0.2">
      <c r="A3" s="164" t="s">
        <v>89</v>
      </c>
      <c r="B3" s="165"/>
      <c r="C3" s="166"/>
      <c r="D3" s="167">
        <v>44292</v>
      </c>
      <c r="E3" s="167">
        <v>44306</v>
      </c>
      <c r="F3" s="167">
        <v>44327</v>
      </c>
      <c r="G3" s="167">
        <v>44342</v>
      </c>
      <c r="H3" s="167">
        <v>44355</v>
      </c>
      <c r="I3" s="167">
        <v>44369</v>
      </c>
      <c r="J3" s="167">
        <v>44383</v>
      </c>
      <c r="K3" s="167">
        <v>44405</v>
      </c>
      <c r="L3" s="167">
        <v>44419</v>
      </c>
      <c r="M3" s="167">
        <v>44432</v>
      </c>
      <c r="N3" s="167">
        <v>44446</v>
      </c>
      <c r="O3" s="168">
        <v>44468</v>
      </c>
      <c r="P3" s="169">
        <v>44481</v>
      </c>
      <c r="Q3" s="167">
        <v>44495</v>
      </c>
      <c r="R3" s="167">
        <v>44509</v>
      </c>
      <c r="S3" s="167">
        <v>44524</v>
      </c>
      <c r="T3" s="167">
        <v>44537</v>
      </c>
      <c r="U3" s="167">
        <v>44551</v>
      </c>
      <c r="V3" s="167">
        <v>44566</v>
      </c>
      <c r="W3" s="167">
        <v>44579</v>
      </c>
      <c r="X3" s="170">
        <v>44593</v>
      </c>
      <c r="Y3" s="170">
        <v>44607</v>
      </c>
      <c r="Z3" s="170">
        <v>44621</v>
      </c>
      <c r="AA3" s="167">
        <v>44636</v>
      </c>
      <c r="AB3" s="169" t="s">
        <v>60</v>
      </c>
      <c r="AC3" s="171" t="s">
        <v>61</v>
      </c>
      <c r="AD3" s="168" t="s">
        <v>62</v>
      </c>
    </row>
    <row r="4" spans="1:30" ht="12.75" customHeight="1" thickBot="1" x14ac:dyDescent="0.2">
      <c r="A4" s="173" t="s">
        <v>103</v>
      </c>
      <c r="B4" s="356"/>
      <c r="C4" s="357"/>
      <c r="D4" s="336"/>
      <c r="E4" s="336"/>
      <c r="F4" s="339"/>
      <c r="G4" s="339"/>
      <c r="H4" s="339"/>
      <c r="I4" s="339"/>
      <c r="J4" s="339"/>
      <c r="K4" s="336"/>
      <c r="L4" s="336"/>
      <c r="M4" s="336"/>
      <c r="N4" s="336"/>
      <c r="O4" s="337"/>
      <c r="P4" s="338"/>
      <c r="Q4" s="336"/>
      <c r="R4" s="336"/>
      <c r="S4" s="336"/>
      <c r="T4" s="336"/>
      <c r="U4" s="336"/>
      <c r="V4" s="336"/>
      <c r="W4" s="336"/>
      <c r="X4" s="339"/>
      <c r="Y4" s="339"/>
      <c r="Z4" s="339"/>
      <c r="AA4" s="337"/>
      <c r="AB4" s="338"/>
      <c r="AC4" s="336"/>
      <c r="AD4" s="671"/>
    </row>
    <row r="5" spans="1:30" s="103" customFormat="1" ht="12.95" customHeight="1" x14ac:dyDescent="0.15">
      <c r="A5" s="1446" t="s">
        <v>83</v>
      </c>
      <c r="B5" s="179" t="s">
        <v>72</v>
      </c>
      <c r="C5" s="180" t="s">
        <v>73</v>
      </c>
      <c r="D5" s="288">
        <v>3.5</v>
      </c>
      <c r="E5" s="289">
        <v>3</v>
      </c>
      <c r="F5" s="291">
        <v>3</v>
      </c>
      <c r="G5" s="291">
        <v>3</v>
      </c>
      <c r="H5" s="291">
        <v>3</v>
      </c>
      <c r="I5" s="291">
        <v>3</v>
      </c>
      <c r="J5" s="291">
        <v>3</v>
      </c>
      <c r="K5" s="289">
        <v>3</v>
      </c>
      <c r="L5" s="289">
        <v>3</v>
      </c>
      <c r="M5" s="289">
        <v>3</v>
      </c>
      <c r="N5" s="289">
        <v>3</v>
      </c>
      <c r="O5" s="145">
        <v>3</v>
      </c>
      <c r="P5" s="288">
        <v>3</v>
      </c>
      <c r="Q5" s="289">
        <v>3</v>
      </c>
      <c r="R5" s="289">
        <v>3</v>
      </c>
      <c r="S5" s="289">
        <v>2.5</v>
      </c>
      <c r="T5" s="289">
        <v>2.5</v>
      </c>
      <c r="U5" s="289">
        <v>3</v>
      </c>
      <c r="V5" s="289">
        <v>2.5</v>
      </c>
      <c r="W5" s="289">
        <v>2.5</v>
      </c>
      <c r="X5" s="291">
        <v>2.5</v>
      </c>
      <c r="Y5" s="291">
        <v>3</v>
      </c>
      <c r="Z5" s="291">
        <v>2.5</v>
      </c>
      <c r="AA5" s="290">
        <v>2.5</v>
      </c>
      <c r="AB5" s="288">
        <v>3</v>
      </c>
      <c r="AC5" s="289">
        <v>3.5</v>
      </c>
      <c r="AD5" s="873">
        <v>2.5</v>
      </c>
    </row>
    <row r="6" spans="1:30" s="103" customFormat="1" ht="12.95" customHeight="1" x14ac:dyDescent="0.15">
      <c r="A6" s="1498"/>
      <c r="B6" s="181" t="s">
        <v>0</v>
      </c>
      <c r="C6" s="182" t="s">
        <v>4</v>
      </c>
      <c r="D6" s="185">
        <v>7.3</v>
      </c>
      <c r="E6" s="183">
        <v>7.2</v>
      </c>
      <c r="F6" s="186">
        <v>7.2</v>
      </c>
      <c r="G6" s="186">
        <v>7.2</v>
      </c>
      <c r="H6" s="186">
        <v>7.2</v>
      </c>
      <c r="I6" s="186">
        <v>7.2</v>
      </c>
      <c r="J6" s="186">
        <v>7.2</v>
      </c>
      <c r="K6" s="183">
        <v>7.2</v>
      </c>
      <c r="L6" s="183">
        <v>7.2</v>
      </c>
      <c r="M6" s="183">
        <v>7.3</v>
      </c>
      <c r="N6" s="183">
        <v>7.2</v>
      </c>
      <c r="O6" s="184">
        <v>7.2</v>
      </c>
      <c r="P6" s="185">
        <v>7.2</v>
      </c>
      <c r="Q6" s="183">
        <v>7.3</v>
      </c>
      <c r="R6" s="183">
        <v>7.4</v>
      </c>
      <c r="S6" s="183">
        <v>7.4</v>
      </c>
      <c r="T6" s="183">
        <v>7.4</v>
      </c>
      <c r="U6" s="183">
        <v>7.4</v>
      </c>
      <c r="V6" s="183">
        <v>7.4</v>
      </c>
      <c r="W6" s="183">
        <v>7.4</v>
      </c>
      <c r="X6" s="186">
        <v>7.4</v>
      </c>
      <c r="Y6" s="186">
        <v>7.4</v>
      </c>
      <c r="Z6" s="186">
        <v>7.3</v>
      </c>
      <c r="AA6" s="227">
        <v>7.3</v>
      </c>
      <c r="AB6" s="927" t="s">
        <v>52</v>
      </c>
      <c r="AC6" s="183">
        <v>7.4</v>
      </c>
      <c r="AD6" s="878">
        <v>7.2</v>
      </c>
    </row>
    <row r="7" spans="1:30" s="103" customFormat="1" ht="12.95" customHeight="1" x14ac:dyDescent="0.15">
      <c r="A7" s="1498"/>
      <c r="B7" s="188" t="s">
        <v>1</v>
      </c>
      <c r="C7" s="182" t="s">
        <v>10</v>
      </c>
      <c r="D7" s="114">
        <v>150</v>
      </c>
      <c r="E7" s="189">
        <v>170</v>
      </c>
      <c r="F7" s="190">
        <v>180</v>
      </c>
      <c r="G7" s="190">
        <v>170</v>
      </c>
      <c r="H7" s="190">
        <v>180</v>
      </c>
      <c r="I7" s="190">
        <v>180</v>
      </c>
      <c r="J7" s="190">
        <v>190</v>
      </c>
      <c r="K7" s="189">
        <v>150</v>
      </c>
      <c r="L7" s="189">
        <v>220</v>
      </c>
      <c r="M7" s="189">
        <v>190</v>
      </c>
      <c r="N7" s="189">
        <v>170</v>
      </c>
      <c r="O7" s="135">
        <v>180</v>
      </c>
      <c r="P7" s="114">
        <v>170</v>
      </c>
      <c r="Q7" s="189">
        <v>170</v>
      </c>
      <c r="R7" s="189">
        <v>150</v>
      </c>
      <c r="S7" s="189">
        <v>160</v>
      </c>
      <c r="T7" s="189">
        <v>170</v>
      </c>
      <c r="U7" s="189">
        <v>230</v>
      </c>
      <c r="V7" s="189">
        <v>160</v>
      </c>
      <c r="W7" s="189">
        <v>170</v>
      </c>
      <c r="X7" s="190">
        <v>190</v>
      </c>
      <c r="Y7" s="190">
        <v>220</v>
      </c>
      <c r="Z7" s="190">
        <v>160</v>
      </c>
      <c r="AA7" s="191">
        <v>190</v>
      </c>
      <c r="AB7" s="114">
        <v>180</v>
      </c>
      <c r="AC7" s="189">
        <v>230</v>
      </c>
      <c r="AD7" s="483">
        <v>150</v>
      </c>
    </row>
    <row r="8" spans="1:30" s="103" customFormat="1" ht="12.95" customHeight="1" x14ac:dyDescent="0.15">
      <c r="A8" s="1498"/>
      <c r="B8" s="192" t="s">
        <v>2</v>
      </c>
      <c r="C8" s="182" t="s">
        <v>10</v>
      </c>
      <c r="D8" s="114">
        <v>200</v>
      </c>
      <c r="E8" s="189">
        <v>200</v>
      </c>
      <c r="F8" s="190">
        <v>200</v>
      </c>
      <c r="G8" s="190">
        <v>180</v>
      </c>
      <c r="H8" s="190">
        <v>210</v>
      </c>
      <c r="I8" s="190">
        <v>200</v>
      </c>
      <c r="J8" s="190">
        <v>200</v>
      </c>
      <c r="K8" s="189">
        <v>200</v>
      </c>
      <c r="L8" s="189">
        <v>190</v>
      </c>
      <c r="M8" s="189">
        <v>180</v>
      </c>
      <c r="N8" s="189">
        <v>180</v>
      </c>
      <c r="O8" s="191">
        <v>210</v>
      </c>
      <c r="P8" s="114">
        <v>200</v>
      </c>
      <c r="Q8" s="189">
        <v>180</v>
      </c>
      <c r="R8" s="189">
        <v>180</v>
      </c>
      <c r="S8" s="189">
        <v>180</v>
      </c>
      <c r="T8" s="189">
        <v>200</v>
      </c>
      <c r="U8" s="189">
        <v>190</v>
      </c>
      <c r="V8" s="189">
        <v>200</v>
      </c>
      <c r="W8" s="189">
        <v>190</v>
      </c>
      <c r="X8" s="190">
        <v>190</v>
      </c>
      <c r="Y8" s="190">
        <v>200</v>
      </c>
      <c r="Z8" s="190">
        <v>210</v>
      </c>
      <c r="AA8" s="191">
        <v>210</v>
      </c>
      <c r="AB8" s="114">
        <v>200</v>
      </c>
      <c r="AC8" s="110">
        <v>210</v>
      </c>
      <c r="AD8" s="135">
        <v>180</v>
      </c>
    </row>
    <row r="9" spans="1:30" s="103" customFormat="1" ht="12.95" customHeight="1" x14ac:dyDescent="0.15">
      <c r="A9" s="1498"/>
      <c r="B9" s="192" t="s">
        <v>3</v>
      </c>
      <c r="C9" s="182" t="s">
        <v>10</v>
      </c>
      <c r="D9" s="114">
        <v>120</v>
      </c>
      <c r="E9" s="189">
        <v>120</v>
      </c>
      <c r="F9" s="190">
        <v>120</v>
      </c>
      <c r="G9" s="190">
        <v>120</v>
      </c>
      <c r="H9" s="190">
        <v>110</v>
      </c>
      <c r="I9" s="190">
        <v>110</v>
      </c>
      <c r="J9" s="190">
        <v>120</v>
      </c>
      <c r="K9" s="189">
        <v>120</v>
      </c>
      <c r="L9" s="189">
        <v>110</v>
      </c>
      <c r="M9" s="189">
        <v>100</v>
      </c>
      <c r="N9" s="189">
        <v>110</v>
      </c>
      <c r="O9" s="191">
        <v>110</v>
      </c>
      <c r="P9" s="114">
        <v>110</v>
      </c>
      <c r="Q9" s="189">
        <v>110</v>
      </c>
      <c r="R9" s="189">
        <v>110</v>
      </c>
      <c r="S9" s="189">
        <v>110</v>
      </c>
      <c r="T9" s="189">
        <v>120</v>
      </c>
      <c r="U9" s="189">
        <v>99</v>
      </c>
      <c r="V9" s="189">
        <v>120</v>
      </c>
      <c r="W9" s="189">
        <v>130</v>
      </c>
      <c r="X9" s="190">
        <v>120</v>
      </c>
      <c r="Y9" s="190">
        <v>120</v>
      </c>
      <c r="Z9" s="190">
        <v>130</v>
      </c>
      <c r="AA9" s="191">
        <v>130</v>
      </c>
      <c r="AB9" s="114">
        <v>120</v>
      </c>
      <c r="AC9" s="189">
        <v>130</v>
      </c>
      <c r="AD9" s="483">
        <v>99</v>
      </c>
    </row>
    <row r="10" spans="1:30" s="103" customFormat="1" ht="12.95" customHeight="1" x14ac:dyDescent="0.15">
      <c r="A10" s="1498"/>
      <c r="B10" s="193" t="s">
        <v>76</v>
      </c>
      <c r="C10" s="194" t="s">
        <v>10</v>
      </c>
      <c r="D10" s="939">
        <v>41</v>
      </c>
      <c r="E10" s="936">
        <v>41</v>
      </c>
      <c r="F10" s="940">
        <v>42</v>
      </c>
      <c r="G10" s="940">
        <v>35</v>
      </c>
      <c r="H10" s="940">
        <v>37</v>
      </c>
      <c r="I10" s="940">
        <v>41</v>
      </c>
      <c r="J10" s="940">
        <v>43</v>
      </c>
      <c r="K10" s="936">
        <v>44</v>
      </c>
      <c r="L10" s="936">
        <v>39</v>
      </c>
      <c r="M10" s="936">
        <v>33</v>
      </c>
      <c r="N10" s="936">
        <v>31</v>
      </c>
      <c r="O10" s="938">
        <v>38</v>
      </c>
      <c r="P10" s="939">
        <v>41</v>
      </c>
      <c r="Q10" s="936">
        <v>33</v>
      </c>
      <c r="R10" s="936">
        <v>36</v>
      </c>
      <c r="S10" s="936">
        <v>36</v>
      </c>
      <c r="T10" s="936">
        <v>34</v>
      </c>
      <c r="U10" s="936">
        <v>36</v>
      </c>
      <c r="V10" s="936">
        <v>38</v>
      </c>
      <c r="W10" s="936">
        <v>43</v>
      </c>
      <c r="X10" s="940">
        <v>38</v>
      </c>
      <c r="Y10" s="940">
        <v>42</v>
      </c>
      <c r="Z10" s="940">
        <v>37</v>
      </c>
      <c r="AA10" s="938">
        <v>40</v>
      </c>
      <c r="AB10" s="939">
        <v>38</v>
      </c>
      <c r="AC10" s="936">
        <v>44</v>
      </c>
      <c r="AD10" s="1084">
        <v>31</v>
      </c>
    </row>
    <row r="11" spans="1:30" s="103" customFormat="1" ht="12.95" customHeight="1" x14ac:dyDescent="0.15">
      <c r="A11" s="1498"/>
      <c r="B11" s="202" t="s">
        <v>77</v>
      </c>
      <c r="C11" s="203" t="s">
        <v>10</v>
      </c>
      <c r="D11" s="976">
        <v>27</v>
      </c>
      <c r="E11" s="973">
        <v>26</v>
      </c>
      <c r="F11" s="977">
        <v>26</v>
      </c>
      <c r="G11" s="977">
        <v>23</v>
      </c>
      <c r="H11" s="977">
        <v>24</v>
      </c>
      <c r="I11" s="977">
        <v>25</v>
      </c>
      <c r="J11" s="977">
        <v>24</v>
      </c>
      <c r="K11" s="973">
        <v>25</v>
      </c>
      <c r="L11" s="973">
        <v>23</v>
      </c>
      <c r="M11" s="973">
        <v>22</v>
      </c>
      <c r="N11" s="973">
        <v>21</v>
      </c>
      <c r="O11" s="975">
        <v>23</v>
      </c>
      <c r="P11" s="976">
        <v>24</v>
      </c>
      <c r="Q11" s="973">
        <v>20</v>
      </c>
      <c r="R11" s="973">
        <v>25</v>
      </c>
      <c r="S11" s="973">
        <v>25</v>
      </c>
      <c r="T11" s="973">
        <v>25</v>
      </c>
      <c r="U11" s="973">
        <v>26</v>
      </c>
      <c r="V11" s="973">
        <v>29</v>
      </c>
      <c r="W11" s="973">
        <v>28</v>
      </c>
      <c r="X11" s="977">
        <v>26</v>
      </c>
      <c r="Y11" s="977">
        <v>26</v>
      </c>
      <c r="Z11" s="977">
        <v>25</v>
      </c>
      <c r="AA11" s="975">
        <v>27</v>
      </c>
      <c r="AB11" s="976">
        <v>25</v>
      </c>
      <c r="AC11" s="973">
        <v>29</v>
      </c>
      <c r="AD11" s="1085">
        <v>20</v>
      </c>
    </row>
    <row r="12" spans="1:30" s="103" customFormat="1" ht="12.95" customHeight="1" x14ac:dyDescent="0.15">
      <c r="A12" s="1498"/>
      <c r="B12" s="192" t="s">
        <v>78</v>
      </c>
      <c r="C12" s="182" t="s">
        <v>10</v>
      </c>
      <c r="D12" s="928">
        <v>14</v>
      </c>
      <c r="E12" s="929">
        <v>15</v>
      </c>
      <c r="F12" s="932">
        <v>17</v>
      </c>
      <c r="G12" s="932">
        <v>11</v>
      </c>
      <c r="H12" s="932">
        <v>13</v>
      </c>
      <c r="I12" s="932">
        <v>16</v>
      </c>
      <c r="J12" s="932">
        <v>19</v>
      </c>
      <c r="K12" s="929">
        <v>19</v>
      </c>
      <c r="L12" s="929">
        <v>16</v>
      </c>
      <c r="M12" s="929">
        <v>11</v>
      </c>
      <c r="N12" s="929">
        <v>10</v>
      </c>
      <c r="O12" s="931">
        <v>15</v>
      </c>
      <c r="P12" s="928">
        <v>17</v>
      </c>
      <c r="Q12" s="929">
        <v>13</v>
      </c>
      <c r="R12" s="929">
        <v>12</v>
      </c>
      <c r="S12" s="929">
        <v>11</v>
      </c>
      <c r="T12" s="929">
        <v>9</v>
      </c>
      <c r="U12" s="929">
        <v>11</v>
      </c>
      <c r="V12" s="929">
        <v>8.1</v>
      </c>
      <c r="W12" s="929">
        <v>15</v>
      </c>
      <c r="X12" s="932">
        <v>12</v>
      </c>
      <c r="Y12" s="932">
        <v>17</v>
      </c>
      <c r="Z12" s="932">
        <v>12</v>
      </c>
      <c r="AA12" s="931">
        <v>13</v>
      </c>
      <c r="AB12" s="928">
        <v>14</v>
      </c>
      <c r="AC12" s="929">
        <v>19</v>
      </c>
      <c r="AD12" s="1086">
        <v>8.1</v>
      </c>
    </row>
    <row r="13" spans="1:30" s="103" customFormat="1" ht="12.95" customHeight="1" thickBot="1" x14ac:dyDescent="0.2">
      <c r="A13" s="1499"/>
      <c r="B13" s="303" t="s">
        <v>81</v>
      </c>
      <c r="C13" s="341" t="s">
        <v>10</v>
      </c>
      <c r="D13" s="1087">
        <v>4.0999999999999996</v>
      </c>
      <c r="E13" s="1088">
        <v>4.0999999999999996</v>
      </c>
      <c r="F13" s="1089">
        <v>4.2</v>
      </c>
      <c r="G13" s="1089">
        <v>3.8</v>
      </c>
      <c r="H13" s="1015">
        <v>4</v>
      </c>
      <c r="I13" s="1015">
        <v>4.7</v>
      </c>
      <c r="J13" s="1015">
        <v>5</v>
      </c>
      <c r="K13" s="1088">
        <v>4.5</v>
      </c>
      <c r="L13" s="1088">
        <v>3.9</v>
      </c>
      <c r="M13" s="1090">
        <v>3.6</v>
      </c>
      <c r="N13" s="1088">
        <v>3.1</v>
      </c>
      <c r="O13" s="1091">
        <v>3.9</v>
      </c>
      <c r="P13" s="990">
        <v>4.4000000000000004</v>
      </c>
      <c r="Q13" s="1088">
        <v>3.4</v>
      </c>
      <c r="R13" s="1088">
        <v>3.8</v>
      </c>
      <c r="S13" s="1088">
        <v>3.8</v>
      </c>
      <c r="T13" s="1090">
        <v>3.9</v>
      </c>
      <c r="U13" s="1088">
        <v>3.3</v>
      </c>
      <c r="V13" s="1088">
        <v>3.2</v>
      </c>
      <c r="W13" s="1088">
        <v>4.2</v>
      </c>
      <c r="X13" s="1015">
        <v>4.3</v>
      </c>
      <c r="Y13" s="1015">
        <v>4</v>
      </c>
      <c r="Z13" s="1089">
        <v>4.5</v>
      </c>
      <c r="AA13" s="1091">
        <v>4</v>
      </c>
      <c r="AB13" s="1087">
        <v>4</v>
      </c>
      <c r="AC13" s="1088">
        <v>5</v>
      </c>
      <c r="AD13" s="1092">
        <v>3.1</v>
      </c>
    </row>
    <row r="14" spans="1:30" s="103" customFormat="1" ht="12.95" customHeight="1" x14ac:dyDescent="0.15">
      <c r="A14" s="1446" t="s">
        <v>84</v>
      </c>
      <c r="B14" s="179" t="s">
        <v>72</v>
      </c>
      <c r="C14" s="180" t="s">
        <v>73</v>
      </c>
      <c r="D14" s="1093">
        <v>6</v>
      </c>
      <c r="E14" s="1094">
        <v>6</v>
      </c>
      <c r="F14" s="1095">
        <v>6</v>
      </c>
      <c r="G14" s="1095">
        <v>6</v>
      </c>
      <c r="H14" s="1095">
        <v>6</v>
      </c>
      <c r="I14" s="1095">
        <v>6</v>
      </c>
      <c r="J14" s="1095">
        <v>6</v>
      </c>
      <c r="K14" s="1094">
        <v>6</v>
      </c>
      <c r="L14" s="1094">
        <v>6</v>
      </c>
      <c r="M14" s="1094">
        <v>6</v>
      </c>
      <c r="N14" s="1094">
        <v>15</v>
      </c>
      <c r="O14" s="1096">
        <v>5</v>
      </c>
      <c r="P14" s="1093">
        <v>6</v>
      </c>
      <c r="Q14" s="1094">
        <v>6</v>
      </c>
      <c r="R14" s="1094">
        <v>6</v>
      </c>
      <c r="S14" s="1094">
        <v>5</v>
      </c>
      <c r="T14" s="1094">
        <v>6</v>
      </c>
      <c r="U14" s="1094">
        <v>5</v>
      </c>
      <c r="V14" s="1094">
        <v>5</v>
      </c>
      <c r="W14" s="1094">
        <v>4.5</v>
      </c>
      <c r="X14" s="1095">
        <v>4.5</v>
      </c>
      <c r="Y14" s="1097">
        <v>4</v>
      </c>
      <c r="Z14" s="1097">
        <v>4</v>
      </c>
      <c r="AA14" s="1098">
        <v>4.5</v>
      </c>
      <c r="AB14" s="1093">
        <v>6</v>
      </c>
      <c r="AC14" s="1094">
        <v>15</v>
      </c>
      <c r="AD14" s="1099">
        <v>4</v>
      </c>
    </row>
    <row r="15" spans="1:30" s="103" customFormat="1" ht="12.95" customHeight="1" x14ac:dyDescent="0.15">
      <c r="A15" s="1498"/>
      <c r="B15" s="181" t="s">
        <v>0</v>
      </c>
      <c r="C15" s="182" t="s">
        <v>4</v>
      </c>
      <c r="D15" s="185">
        <v>7.3</v>
      </c>
      <c r="E15" s="183">
        <v>7.2</v>
      </c>
      <c r="F15" s="186">
        <v>7.2</v>
      </c>
      <c r="G15" s="186">
        <v>7.2</v>
      </c>
      <c r="H15" s="186">
        <v>7.3</v>
      </c>
      <c r="I15" s="186">
        <v>7.2</v>
      </c>
      <c r="J15" s="186">
        <v>7.2</v>
      </c>
      <c r="K15" s="183">
        <v>7.2</v>
      </c>
      <c r="L15" s="183">
        <v>7.2</v>
      </c>
      <c r="M15" s="183">
        <v>7.2</v>
      </c>
      <c r="N15" s="183">
        <v>7.1</v>
      </c>
      <c r="O15" s="184">
        <v>7.1</v>
      </c>
      <c r="P15" s="185">
        <v>7.2</v>
      </c>
      <c r="Q15" s="183">
        <v>7.3</v>
      </c>
      <c r="R15" s="183">
        <v>7.4</v>
      </c>
      <c r="S15" s="183">
        <v>7.4</v>
      </c>
      <c r="T15" s="183">
        <v>7.4</v>
      </c>
      <c r="U15" s="183">
        <v>7.3</v>
      </c>
      <c r="V15" s="183">
        <v>7.4</v>
      </c>
      <c r="W15" s="183">
        <v>7.4</v>
      </c>
      <c r="X15" s="186">
        <v>7.4</v>
      </c>
      <c r="Y15" s="186">
        <v>7.4</v>
      </c>
      <c r="Z15" s="186">
        <v>7.3</v>
      </c>
      <c r="AA15" s="227">
        <v>7.3</v>
      </c>
      <c r="AB15" s="927" t="s">
        <v>52</v>
      </c>
      <c r="AC15" s="183">
        <v>7.4</v>
      </c>
      <c r="AD15" s="878">
        <v>7.1</v>
      </c>
    </row>
    <row r="16" spans="1:30" s="103" customFormat="1" ht="12.95" customHeight="1" x14ac:dyDescent="0.15">
      <c r="A16" s="1498"/>
      <c r="B16" s="188" t="s">
        <v>1</v>
      </c>
      <c r="C16" s="182" t="s">
        <v>10</v>
      </c>
      <c r="D16" s="114">
        <v>58</v>
      </c>
      <c r="E16" s="189">
        <v>66</v>
      </c>
      <c r="F16" s="190">
        <v>68</v>
      </c>
      <c r="G16" s="190">
        <v>72</v>
      </c>
      <c r="H16" s="190">
        <v>52</v>
      </c>
      <c r="I16" s="190">
        <v>74</v>
      </c>
      <c r="J16" s="190">
        <v>72</v>
      </c>
      <c r="K16" s="189">
        <v>68</v>
      </c>
      <c r="L16" s="189">
        <v>63</v>
      </c>
      <c r="M16" s="189">
        <v>64</v>
      </c>
      <c r="N16" s="189">
        <v>28</v>
      </c>
      <c r="O16" s="135">
        <v>80</v>
      </c>
      <c r="P16" s="114">
        <v>73</v>
      </c>
      <c r="Q16" s="189">
        <v>64</v>
      </c>
      <c r="R16" s="189">
        <v>65</v>
      </c>
      <c r="S16" s="189">
        <v>69</v>
      </c>
      <c r="T16" s="189">
        <v>64</v>
      </c>
      <c r="U16" s="189">
        <v>110</v>
      </c>
      <c r="V16" s="189">
        <v>73</v>
      </c>
      <c r="W16" s="189">
        <v>82</v>
      </c>
      <c r="X16" s="190">
        <v>94</v>
      </c>
      <c r="Y16" s="190">
        <v>94</v>
      </c>
      <c r="Z16" s="190">
        <v>89</v>
      </c>
      <c r="AA16" s="191">
        <v>84</v>
      </c>
      <c r="AB16" s="114">
        <v>72</v>
      </c>
      <c r="AC16" s="189">
        <v>110</v>
      </c>
      <c r="AD16" s="483">
        <v>28</v>
      </c>
    </row>
    <row r="17" spans="1:30" s="103" customFormat="1" ht="12.95" customHeight="1" x14ac:dyDescent="0.15">
      <c r="A17" s="1498"/>
      <c r="B17" s="188" t="s">
        <v>85</v>
      </c>
      <c r="C17" s="182" t="s">
        <v>10</v>
      </c>
      <c r="D17" s="114" t="s">
        <v>4</v>
      </c>
      <c r="E17" s="189">
        <v>52</v>
      </c>
      <c r="F17" s="190" t="s">
        <v>4</v>
      </c>
      <c r="G17" s="190">
        <v>47</v>
      </c>
      <c r="H17" s="190" t="s">
        <v>4</v>
      </c>
      <c r="I17" s="190">
        <v>45</v>
      </c>
      <c r="J17" s="190" t="s">
        <v>4</v>
      </c>
      <c r="K17" s="189">
        <v>49</v>
      </c>
      <c r="L17" s="189" t="s">
        <v>4</v>
      </c>
      <c r="M17" s="189">
        <v>42</v>
      </c>
      <c r="N17" s="189" t="s">
        <v>4</v>
      </c>
      <c r="O17" s="191">
        <v>54</v>
      </c>
      <c r="P17" s="114" t="s">
        <v>4</v>
      </c>
      <c r="Q17" s="189">
        <v>45</v>
      </c>
      <c r="R17" s="189" t="s">
        <v>4</v>
      </c>
      <c r="S17" s="189">
        <v>50</v>
      </c>
      <c r="T17" s="189" t="s">
        <v>4</v>
      </c>
      <c r="U17" s="189">
        <v>52</v>
      </c>
      <c r="V17" s="189" t="s">
        <v>4</v>
      </c>
      <c r="W17" s="189">
        <v>59</v>
      </c>
      <c r="X17" s="190" t="s">
        <v>4</v>
      </c>
      <c r="Y17" s="190">
        <v>58</v>
      </c>
      <c r="Z17" s="190" t="s">
        <v>4</v>
      </c>
      <c r="AA17" s="191">
        <v>56</v>
      </c>
      <c r="AB17" s="114">
        <v>51</v>
      </c>
      <c r="AC17" s="189">
        <v>59</v>
      </c>
      <c r="AD17" s="483">
        <v>42</v>
      </c>
    </row>
    <row r="18" spans="1:30" s="103" customFormat="1" ht="12.95" customHeight="1" x14ac:dyDescent="0.15">
      <c r="A18" s="1498"/>
      <c r="B18" s="192" t="s">
        <v>2</v>
      </c>
      <c r="C18" s="182" t="s">
        <v>10</v>
      </c>
      <c r="D18" s="114">
        <v>37</v>
      </c>
      <c r="E18" s="189">
        <v>36</v>
      </c>
      <c r="F18" s="189">
        <v>39</v>
      </c>
      <c r="G18" s="189">
        <v>37</v>
      </c>
      <c r="H18" s="189">
        <v>32</v>
      </c>
      <c r="I18" s="189">
        <v>44</v>
      </c>
      <c r="J18" s="189">
        <v>37</v>
      </c>
      <c r="K18" s="189">
        <v>38</v>
      </c>
      <c r="L18" s="189">
        <v>36</v>
      </c>
      <c r="M18" s="189">
        <v>34</v>
      </c>
      <c r="N18" s="189">
        <v>17</v>
      </c>
      <c r="O18" s="191">
        <v>45</v>
      </c>
      <c r="P18" s="114">
        <v>47</v>
      </c>
      <c r="Q18" s="189">
        <v>36</v>
      </c>
      <c r="R18" s="189">
        <v>35</v>
      </c>
      <c r="S18" s="189">
        <v>39</v>
      </c>
      <c r="T18" s="189">
        <v>39</v>
      </c>
      <c r="U18" s="189">
        <v>41</v>
      </c>
      <c r="V18" s="189">
        <v>42</v>
      </c>
      <c r="W18" s="189">
        <v>45</v>
      </c>
      <c r="X18" s="190">
        <v>44</v>
      </c>
      <c r="Y18" s="190">
        <v>45</v>
      </c>
      <c r="Z18" s="190">
        <v>53</v>
      </c>
      <c r="AA18" s="191">
        <v>51</v>
      </c>
      <c r="AB18" s="114">
        <v>40</v>
      </c>
      <c r="AC18" s="110">
        <v>53</v>
      </c>
      <c r="AD18" s="135">
        <v>17</v>
      </c>
    </row>
    <row r="19" spans="1:30" s="103" customFormat="1" ht="12.95" customHeight="1" x14ac:dyDescent="0.15">
      <c r="A19" s="1498"/>
      <c r="B19" s="192" t="s">
        <v>3</v>
      </c>
      <c r="C19" s="182" t="s">
        <v>10</v>
      </c>
      <c r="D19" s="114">
        <v>62</v>
      </c>
      <c r="E19" s="189">
        <v>62</v>
      </c>
      <c r="F19" s="189">
        <v>65</v>
      </c>
      <c r="G19" s="189">
        <v>60</v>
      </c>
      <c r="H19" s="189">
        <v>60</v>
      </c>
      <c r="I19" s="189">
        <v>71</v>
      </c>
      <c r="J19" s="189">
        <v>64</v>
      </c>
      <c r="K19" s="189">
        <v>69</v>
      </c>
      <c r="L19" s="189">
        <v>62</v>
      </c>
      <c r="M19" s="189">
        <v>55</v>
      </c>
      <c r="N19" s="189">
        <v>25</v>
      </c>
      <c r="O19" s="191">
        <v>69</v>
      </c>
      <c r="P19" s="114">
        <v>67</v>
      </c>
      <c r="Q19" s="189">
        <v>63</v>
      </c>
      <c r="R19" s="189">
        <v>56</v>
      </c>
      <c r="S19" s="189">
        <v>69</v>
      </c>
      <c r="T19" s="189">
        <v>68</v>
      </c>
      <c r="U19" s="189">
        <v>68</v>
      </c>
      <c r="V19" s="189">
        <v>74</v>
      </c>
      <c r="W19" s="189">
        <v>73</v>
      </c>
      <c r="X19" s="190">
        <v>75</v>
      </c>
      <c r="Y19" s="190">
        <v>78</v>
      </c>
      <c r="Z19" s="190">
        <v>72</v>
      </c>
      <c r="AA19" s="191">
        <v>75</v>
      </c>
      <c r="AB19" s="114">
        <v>65</v>
      </c>
      <c r="AC19" s="189">
        <v>78</v>
      </c>
      <c r="AD19" s="191">
        <v>25</v>
      </c>
    </row>
    <row r="20" spans="1:30" s="103" customFormat="1" ht="12.95" customHeight="1" x14ac:dyDescent="0.15">
      <c r="A20" s="1498"/>
      <c r="B20" s="193" t="s">
        <v>76</v>
      </c>
      <c r="C20" s="194" t="s">
        <v>10</v>
      </c>
      <c r="D20" s="939">
        <v>34</v>
      </c>
      <c r="E20" s="936">
        <v>34</v>
      </c>
      <c r="F20" s="936">
        <v>34</v>
      </c>
      <c r="G20" s="936">
        <v>30</v>
      </c>
      <c r="H20" s="936">
        <v>31</v>
      </c>
      <c r="I20" s="936">
        <v>34</v>
      </c>
      <c r="J20" s="936">
        <v>35</v>
      </c>
      <c r="K20" s="936">
        <v>38</v>
      </c>
      <c r="L20" s="936">
        <v>31</v>
      </c>
      <c r="M20" s="936">
        <v>28</v>
      </c>
      <c r="N20" s="936">
        <v>17</v>
      </c>
      <c r="O20" s="938">
        <v>32</v>
      </c>
      <c r="P20" s="939">
        <v>38</v>
      </c>
      <c r="Q20" s="936">
        <v>29</v>
      </c>
      <c r="R20" s="936">
        <v>31</v>
      </c>
      <c r="S20" s="936">
        <v>31</v>
      </c>
      <c r="T20" s="936">
        <v>31</v>
      </c>
      <c r="U20" s="936">
        <v>33</v>
      </c>
      <c r="V20" s="936">
        <v>34</v>
      </c>
      <c r="W20" s="936">
        <v>38</v>
      </c>
      <c r="X20" s="940">
        <v>35</v>
      </c>
      <c r="Y20" s="940">
        <v>35</v>
      </c>
      <c r="Z20" s="940">
        <v>36</v>
      </c>
      <c r="AA20" s="938">
        <v>34</v>
      </c>
      <c r="AB20" s="939">
        <v>33</v>
      </c>
      <c r="AC20" s="936">
        <v>38</v>
      </c>
      <c r="AD20" s="938">
        <v>17</v>
      </c>
    </row>
    <row r="21" spans="1:30" s="103" customFormat="1" ht="12.95" customHeight="1" x14ac:dyDescent="0.15">
      <c r="A21" s="1498"/>
      <c r="B21" s="202" t="s">
        <v>77</v>
      </c>
      <c r="C21" s="203" t="s">
        <v>10</v>
      </c>
      <c r="D21" s="976">
        <v>27</v>
      </c>
      <c r="E21" s="973">
        <v>25</v>
      </c>
      <c r="F21" s="973">
        <v>25</v>
      </c>
      <c r="G21" s="973">
        <v>24</v>
      </c>
      <c r="H21" s="973">
        <v>23</v>
      </c>
      <c r="I21" s="973">
        <v>26</v>
      </c>
      <c r="J21" s="973">
        <v>24</v>
      </c>
      <c r="K21" s="973">
        <v>26</v>
      </c>
      <c r="L21" s="973">
        <v>25</v>
      </c>
      <c r="M21" s="973">
        <v>23</v>
      </c>
      <c r="N21" s="973">
        <v>11</v>
      </c>
      <c r="O21" s="975">
        <v>23</v>
      </c>
      <c r="P21" s="976">
        <v>27</v>
      </c>
      <c r="Q21" s="973">
        <v>21</v>
      </c>
      <c r="R21" s="973">
        <v>22</v>
      </c>
      <c r="S21" s="973">
        <v>25</v>
      </c>
      <c r="T21" s="973">
        <v>24</v>
      </c>
      <c r="U21" s="973">
        <v>24</v>
      </c>
      <c r="V21" s="973">
        <v>27</v>
      </c>
      <c r="W21" s="973">
        <v>28</v>
      </c>
      <c r="X21" s="977">
        <v>26</v>
      </c>
      <c r="Y21" s="977">
        <v>26</v>
      </c>
      <c r="Z21" s="977">
        <v>27</v>
      </c>
      <c r="AA21" s="975">
        <v>26</v>
      </c>
      <c r="AB21" s="976">
        <v>24</v>
      </c>
      <c r="AC21" s="973">
        <v>28</v>
      </c>
      <c r="AD21" s="975">
        <v>11</v>
      </c>
    </row>
    <row r="22" spans="1:30" s="103" customFormat="1" ht="12.95" customHeight="1" x14ac:dyDescent="0.15">
      <c r="A22" s="1498"/>
      <c r="B22" s="192" t="s">
        <v>78</v>
      </c>
      <c r="C22" s="182" t="s">
        <v>10</v>
      </c>
      <c r="D22" s="928">
        <v>7.8</v>
      </c>
      <c r="E22" s="930">
        <v>8.1999999999999993</v>
      </c>
      <c r="F22" s="930">
        <v>8.9</v>
      </c>
      <c r="G22" s="930">
        <v>6.3</v>
      </c>
      <c r="H22" s="929">
        <v>8.5</v>
      </c>
      <c r="I22" s="929">
        <v>8.8000000000000007</v>
      </c>
      <c r="J22" s="929">
        <v>11</v>
      </c>
      <c r="K22" s="930">
        <v>12</v>
      </c>
      <c r="L22" s="930">
        <v>6.4</v>
      </c>
      <c r="M22" s="929">
        <v>5.7</v>
      </c>
      <c r="N22" s="929">
        <v>6.2</v>
      </c>
      <c r="O22" s="931">
        <v>9.1999999999999993</v>
      </c>
      <c r="P22" s="928">
        <v>11</v>
      </c>
      <c r="Q22" s="930">
        <v>8</v>
      </c>
      <c r="R22" s="929">
        <v>8.9</v>
      </c>
      <c r="S22" s="930">
        <v>5.9</v>
      </c>
      <c r="T22" s="929">
        <v>7.1</v>
      </c>
      <c r="U22" s="929">
        <v>8.3000000000000007</v>
      </c>
      <c r="V22" s="929">
        <v>6.7</v>
      </c>
      <c r="W22" s="930">
        <v>10</v>
      </c>
      <c r="X22" s="932">
        <v>9</v>
      </c>
      <c r="Y22" s="932">
        <v>8.8000000000000007</v>
      </c>
      <c r="Z22" s="932">
        <v>9.6</v>
      </c>
      <c r="AA22" s="1100">
        <v>8</v>
      </c>
      <c r="AB22" s="928">
        <v>8.3000000000000007</v>
      </c>
      <c r="AC22" s="930">
        <v>12</v>
      </c>
      <c r="AD22" s="1100">
        <v>5.7</v>
      </c>
    </row>
    <row r="23" spans="1:30" s="103" customFormat="1" ht="12.95" customHeight="1" x14ac:dyDescent="0.15">
      <c r="A23" s="1498"/>
      <c r="B23" s="193" t="s">
        <v>81</v>
      </c>
      <c r="C23" s="194" t="s">
        <v>10</v>
      </c>
      <c r="D23" s="983">
        <v>3.2</v>
      </c>
      <c r="E23" s="967">
        <v>3</v>
      </c>
      <c r="F23" s="967">
        <v>3</v>
      </c>
      <c r="G23" s="967">
        <v>2.8</v>
      </c>
      <c r="H23" s="967">
        <v>2.8</v>
      </c>
      <c r="I23" s="967">
        <v>3.4</v>
      </c>
      <c r="J23" s="967">
        <v>3.4</v>
      </c>
      <c r="K23" s="967">
        <v>3.5</v>
      </c>
      <c r="L23" s="967">
        <v>2.9</v>
      </c>
      <c r="M23" s="967">
        <v>2.6</v>
      </c>
      <c r="N23" s="967">
        <v>2.2000000000000002</v>
      </c>
      <c r="O23" s="1101">
        <v>3.1</v>
      </c>
      <c r="P23" s="983">
        <v>3.7</v>
      </c>
      <c r="Q23" s="967">
        <v>2.5</v>
      </c>
      <c r="R23" s="967">
        <v>2.6</v>
      </c>
      <c r="S23" s="967">
        <v>3</v>
      </c>
      <c r="T23" s="967">
        <v>3</v>
      </c>
      <c r="U23" s="967">
        <v>2.4</v>
      </c>
      <c r="V23" s="967">
        <v>2.8</v>
      </c>
      <c r="W23" s="967">
        <v>3.4</v>
      </c>
      <c r="X23" s="984">
        <v>3.4</v>
      </c>
      <c r="Y23" s="984">
        <v>3.1</v>
      </c>
      <c r="Z23" s="984">
        <v>3.6</v>
      </c>
      <c r="AA23" s="1101">
        <v>3.2</v>
      </c>
      <c r="AB23" s="983">
        <v>3</v>
      </c>
      <c r="AC23" s="967">
        <v>3.7</v>
      </c>
      <c r="AD23" s="1101">
        <v>2.2000000000000002</v>
      </c>
    </row>
    <row r="24" spans="1:30" s="103" customFormat="1" ht="12.95" customHeight="1" x14ac:dyDescent="0.15">
      <c r="A24" s="1498"/>
      <c r="B24" s="193" t="s">
        <v>86</v>
      </c>
      <c r="C24" s="194" t="s">
        <v>10</v>
      </c>
      <c r="D24" s="983" t="s">
        <v>4</v>
      </c>
      <c r="E24" s="967" t="s">
        <v>4</v>
      </c>
      <c r="F24" s="967" t="s">
        <v>4</v>
      </c>
      <c r="G24" s="967">
        <v>1.4</v>
      </c>
      <c r="H24" s="967" t="s">
        <v>4</v>
      </c>
      <c r="I24" s="967" t="s">
        <v>4</v>
      </c>
      <c r="J24" s="967" t="s">
        <v>4</v>
      </c>
      <c r="K24" s="967" t="s">
        <v>4</v>
      </c>
      <c r="L24" s="967" t="s">
        <v>4</v>
      </c>
      <c r="M24" s="967">
        <v>1.7</v>
      </c>
      <c r="N24" s="967" t="s">
        <v>4</v>
      </c>
      <c r="O24" s="1101" t="s">
        <v>4</v>
      </c>
      <c r="P24" s="983" t="s">
        <v>4</v>
      </c>
      <c r="Q24" s="967" t="s">
        <v>4</v>
      </c>
      <c r="R24" s="967" t="s">
        <v>4</v>
      </c>
      <c r="S24" s="967">
        <v>1.7</v>
      </c>
      <c r="T24" s="967" t="s">
        <v>4</v>
      </c>
      <c r="U24" s="967" t="s">
        <v>4</v>
      </c>
      <c r="V24" s="967" t="s">
        <v>4</v>
      </c>
      <c r="W24" s="967" t="s">
        <v>4</v>
      </c>
      <c r="X24" s="984" t="s">
        <v>4</v>
      </c>
      <c r="Y24" s="984">
        <v>1.9</v>
      </c>
      <c r="Z24" s="984" t="s">
        <v>4</v>
      </c>
      <c r="AA24" s="1101" t="s">
        <v>4</v>
      </c>
      <c r="AB24" s="983">
        <v>1.7</v>
      </c>
      <c r="AC24" s="967">
        <v>1.9</v>
      </c>
      <c r="AD24" s="1101">
        <v>1.4</v>
      </c>
    </row>
    <row r="25" spans="1:30" s="103" customFormat="1" ht="12.95" customHeight="1" x14ac:dyDescent="0.15">
      <c r="A25" s="1498"/>
      <c r="B25" s="202" t="s">
        <v>87</v>
      </c>
      <c r="C25" s="203" t="s">
        <v>10</v>
      </c>
      <c r="D25" s="206" t="s">
        <v>4</v>
      </c>
      <c r="E25" s="204" t="s">
        <v>4</v>
      </c>
      <c r="F25" s="204" t="s">
        <v>4</v>
      </c>
      <c r="G25" s="204">
        <v>140</v>
      </c>
      <c r="H25" s="204" t="s">
        <v>4</v>
      </c>
      <c r="I25" s="204" t="s">
        <v>4</v>
      </c>
      <c r="J25" s="204" t="s">
        <v>4</v>
      </c>
      <c r="K25" s="204" t="s">
        <v>4</v>
      </c>
      <c r="L25" s="204" t="s">
        <v>4</v>
      </c>
      <c r="M25" s="204">
        <v>140</v>
      </c>
      <c r="N25" s="204" t="s">
        <v>4</v>
      </c>
      <c r="O25" s="822" t="s">
        <v>4</v>
      </c>
      <c r="P25" s="206" t="s">
        <v>4</v>
      </c>
      <c r="Q25" s="204" t="s">
        <v>4</v>
      </c>
      <c r="R25" s="204" t="s">
        <v>4</v>
      </c>
      <c r="S25" s="204">
        <v>150</v>
      </c>
      <c r="T25" s="204" t="s">
        <v>4</v>
      </c>
      <c r="U25" s="204" t="s">
        <v>4</v>
      </c>
      <c r="V25" s="204" t="s">
        <v>4</v>
      </c>
      <c r="W25" s="204" t="s">
        <v>4</v>
      </c>
      <c r="X25" s="207" t="s">
        <v>4</v>
      </c>
      <c r="Y25" s="207">
        <v>160</v>
      </c>
      <c r="Z25" s="207" t="s">
        <v>4</v>
      </c>
      <c r="AA25" s="205" t="s">
        <v>4</v>
      </c>
      <c r="AB25" s="114">
        <v>150</v>
      </c>
      <c r="AC25" s="204">
        <v>160</v>
      </c>
      <c r="AD25" s="205">
        <v>140</v>
      </c>
    </row>
    <row r="26" spans="1:30" s="103" customFormat="1" ht="12.95" customHeight="1" thickBot="1" x14ac:dyDescent="0.2">
      <c r="A26" s="1499"/>
      <c r="B26" s="366" t="s">
        <v>88</v>
      </c>
      <c r="C26" s="216" t="s">
        <v>10</v>
      </c>
      <c r="D26" s="219" t="s">
        <v>4</v>
      </c>
      <c r="E26" s="217" t="s">
        <v>4</v>
      </c>
      <c r="F26" s="217" t="s">
        <v>4</v>
      </c>
      <c r="G26" s="217" t="s">
        <v>176</v>
      </c>
      <c r="H26" s="217" t="s">
        <v>4</v>
      </c>
      <c r="I26" s="217" t="s">
        <v>4</v>
      </c>
      <c r="J26" s="217" t="s">
        <v>4</v>
      </c>
      <c r="K26" s="217" t="s">
        <v>4</v>
      </c>
      <c r="L26" s="217" t="s">
        <v>4</v>
      </c>
      <c r="M26" s="217" t="s">
        <v>176</v>
      </c>
      <c r="N26" s="217" t="s">
        <v>4</v>
      </c>
      <c r="O26" s="326" t="s">
        <v>4</v>
      </c>
      <c r="P26" s="219" t="s">
        <v>4</v>
      </c>
      <c r="Q26" s="217" t="s">
        <v>4</v>
      </c>
      <c r="R26" s="217" t="s">
        <v>4</v>
      </c>
      <c r="S26" s="217" t="s">
        <v>176</v>
      </c>
      <c r="T26" s="217" t="s">
        <v>4</v>
      </c>
      <c r="U26" s="217" t="s">
        <v>4</v>
      </c>
      <c r="V26" s="217" t="s">
        <v>4</v>
      </c>
      <c r="W26" s="217" t="s">
        <v>4</v>
      </c>
      <c r="X26" s="220" t="s">
        <v>4</v>
      </c>
      <c r="Y26" s="220" t="s">
        <v>176</v>
      </c>
      <c r="Z26" s="220" t="s">
        <v>4</v>
      </c>
      <c r="AA26" s="326" t="s">
        <v>4</v>
      </c>
      <c r="AB26" s="219" t="s">
        <v>176</v>
      </c>
      <c r="AC26" s="217" t="s">
        <v>176</v>
      </c>
      <c r="AD26" s="326" t="s">
        <v>176</v>
      </c>
    </row>
    <row r="27" spans="1:30" s="103" customFormat="1" ht="12.95" customHeight="1" x14ac:dyDescent="0.15">
      <c r="A27" s="1446" t="s">
        <v>92</v>
      </c>
      <c r="B27" s="222" t="s">
        <v>72</v>
      </c>
      <c r="C27" s="180" t="s">
        <v>73</v>
      </c>
      <c r="D27" s="225" t="s">
        <v>172</v>
      </c>
      <c r="E27" s="253" t="s">
        <v>172</v>
      </c>
      <c r="F27" s="253" t="s">
        <v>172</v>
      </c>
      <c r="G27" s="253" t="s">
        <v>172</v>
      </c>
      <c r="H27" s="253" t="s">
        <v>172</v>
      </c>
      <c r="I27" s="253" t="s">
        <v>172</v>
      </c>
      <c r="J27" s="253" t="s">
        <v>172</v>
      </c>
      <c r="K27" s="253" t="s">
        <v>172</v>
      </c>
      <c r="L27" s="253" t="s">
        <v>172</v>
      </c>
      <c r="M27" s="253" t="s">
        <v>172</v>
      </c>
      <c r="N27" s="253" t="s">
        <v>172</v>
      </c>
      <c r="O27" s="254" t="s">
        <v>172</v>
      </c>
      <c r="P27" s="225" t="s">
        <v>172</v>
      </c>
      <c r="Q27" s="253" t="s">
        <v>172</v>
      </c>
      <c r="R27" s="253" t="s">
        <v>172</v>
      </c>
      <c r="S27" s="253" t="s">
        <v>172</v>
      </c>
      <c r="T27" s="253" t="s">
        <v>172</v>
      </c>
      <c r="U27" s="253" t="s">
        <v>172</v>
      </c>
      <c r="V27" s="253" t="s">
        <v>172</v>
      </c>
      <c r="W27" s="253" t="s">
        <v>172</v>
      </c>
      <c r="X27" s="255">
        <v>47</v>
      </c>
      <c r="Y27" s="255" t="s">
        <v>172</v>
      </c>
      <c r="Z27" s="255" t="s">
        <v>172</v>
      </c>
      <c r="AA27" s="254" t="s">
        <v>172</v>
      </c>
      <c r="AB27" s="225" t="s">
        <v>208</v>
      </c>
      <c r="AC27" s="253" t="s">
        <v>172</v>
      </c>
      <c r="AD27" s="254">
        <v>47</v>
      </c>
    </row>
    <row r="28" spans="1:30" s="103" customFormat="1" ht="12.95" customHeight="1" x14ac:dyDescent="0.15">
      <c r="A28" s="1498"/>
      <c r="B28" s="192" t="s">
        <v>0</v>
      </c>
      <c r="C28" s="182" t="s">
        <v>4</v>
      </c>
      <c r="D28" s="185">
        <v>7</v>
      </c>
      <c r="E28" s="187">
        <v>7.2</v>
      </c>
      <c r="F28" s="187">
        <v>7.1</v>
      </c>
      <c r="G28" s="187">
        <v>6.7</v>
      </c>
      <c r="H28" s="187">
        <v>6.8</v>
      </c>
      <c r="I28" s="187">
        <v>6.8</v>
      </c>
      <c r="J28" s="187">
        <v>6.7</v>
      </c>
      <c r="K28" s="187">
        <v>6.8</v>
      </c>
      <c r="L28" s="187">
        <v>6.8</v>
      </c>
      <c r="M28" s="187">
        <v>6.8</v>
      </c>
      <c r="N28" s="187">
        <v>6.9</v>
      </c>
      <c r="O28" s="184">
        <v>6.9</v>
      </c>
      <c r="P28" s="185">
        <v>6.9</v>
      </c>
      <c r="Q28" s="187">
        <v>6.9</v>
      </c>
      <c r="R28" s="187">
        <v>7</v>
      </c>
      <c r="S28" s="187">
        <v>6.7</v>
      </c>
      <c r="T28" s="187">
        <v>6.6</v>
      </c>
      <c r="U28" s="187">
        <v>6.7</v>
      </c>
      <c r="V28" s="187">
        <v>6.7</v>
      </c>
      <c r="W28" s="187">
        <v>7</v>
      </c>
      <c r="X28" s="257">
        <v>6.7</v>
      </c>
      <c r="Y28" s="257">
        <v>6.6</v>
      </c>
      <c r="Z28" s="257">
        <v>6.6</v>
      </c>
      <c r="AA28" s="184">
        <v>6.7</v>
      </c>
      <c r="AB28" s="927" t="s">
        <v>52</v>
      </c>
      <c r="AC28" s="187">
        <v>7.2</v>
      </c>
      <c r="AD28" s="184">
        <v>6.6</v>
      </c>
    </row>
    <row r="29" spans="1:30" s="103" customFormat="1" ht="12.95" customHeight="1" x14ac:dyDescent="0.15">
      <c r="A29" s="1498"/>
      <c r="B29" s="192" t="s">
        <v>1</v>
      </c>
      <c r="C29" s="182" t="s">
        <v>10</v>
      </c>
      <c r="D29" s="953" t="s">
        <v>4</v>
      </c>
      <c r="E29" s="972" t="s">
        <v>4</v>
      </c>
      <c r="F29" s="972" t="s">
        <v>4</v>
      </c>
      <c r="G29" s="972" t="s">
        <v>4</v>
      </c>
      <c r="H29" s="972" t="s">
        <v>4</v>
      </c>
      <c r="I29" s="972" t="s">
        <v>4</v>
      </c>
      <c r="J29" s="972" t="s">
        <v>4</v>
      </c>
      <c r="K29" s="972" t="s">
        <v>4</v>
      </c>
      <c r="L29" s="972" t="s">
        <v>4</v>
      </c>
      <c r="M29" s="972" t="s">
        <v>4</v>
      </c>
      <c r="N29" s="972" t="s">
        <v>4</v>
      </c>
      <c r="O29" s="935" t="s">
        <v>4</v>
      </c>
      <c r="P29" s="953" t="s">
        <v>4</v>
      </c>
      <c r="Q29" s="934" t="s">
        <v>4</v>
      </c>
      <c r="R29" s="934" t="s">
        <v>4</v>
      </c>
      <c r="S29" s="934" t="s">
        <v>4</v>
      </c>
      <c r="T29" s="934" t="s">
        <v>4</v>
      </c>
      <c r="U29" s="934">
        <v>3.1</v>
      </c>
      <c r="V29" s="934">
        <v>3</v>
      </c>
      <c r="W29" s="934">
        <v>2.4</v>
      </c>
      <c r="X29" s="1013">
        <v>17</v>
      </c>
      <c r="Y29" s="1102">
        <v>2.7</v>
      </c>
      <c r="Z29" s="1102">
        <v>2.1</v>
      </c>
      <c r="AA29" s="1103">
        <v>1.9</v>
      </c>
      <c r="AB29" s="928">
        <v>4.5999999999999996</v>
      </c>
      <c r="AC29" s="972">
        <v>17</v>
      </c>
      <c r="AD29" s="935">
        <v>1.9</v>
      </c>
    </row>
    <row r="30" spans="1:30" s="103" customFormat="1" ht="12.95" customHeight="1" x14ac:dyDescent="0.15">
      <c r="A30" s="1498"/>
      <c r="B30" s="192" t="s">
        <v>9</v>
      </c>
      <c r="C30" s="182" t="s">
        <v>10</v>
      </c>
      <c r="D30" s="928">
        <v>0.8</v>
      </c>
      <c r="E30" s="934">
        <v>0.8</v>
      </c>
      <c r="F30" s="934">
        <v>1</v>
      </c>
      <c r="G30" s="934">
        <v>0.7</v>
      </c>
      <c r="H30" s="934">
        <v>0.6</v>
      </c>
      <c r="I30" s="934">
        <v>0.7</v>
      </c>
      <c r="J30" s="934">
        <v>0.7</v>
      </c>
      <c r="K30" s="934">
        <v>1.2</v>
      </c>
      <c r="L30" s="934">
        <v>0.6</v>
      </c>
      <c r="M30" s="934">
        <v>0.6</v>
      </c>
      <c r="N30" s="934">
        <v>0.9</v>
      </c>
      <c r="O30" s="935">
        <v>1.4</v>
      </c>
      <c r="P30" s="928">
        <v>0.8</v>
      </c>
      <c r="Q30" s="934">
        <v>0.8</v>
      </c>
      <c r="R30" s="934" t="s">
        <v>174</v>
      </c>
      <c r="S30" s="934">
        <v>0.9</v>
      </c>
      <c r="T30" s="934">
        <v>1</v>
      </c>
      <c r="U30" s="934">
        <v>1.1000000000000001</v>
      </c>
      <c r="V30" s="934">
        <v>0.9</v>
      </c>
      <c r="W30" s="934">
        <v>1.2</v>
      </c>
      <c r="X30" s="1013">
        <v>3.3</v>
      </c>
      <c r="Y30" s="1013">
        <v>1.1000000000000001</v>
      </c>
      <c r="Z30" s="1013">
        <v>1.1000000000000001</v>
      </c>
      <c r="AA30" s="935">
        <v>1</v>
      </c>
      <c r="AB30" s="928">
        <v>1</v>
      </c>
      <c r="AC30" s="934">
        <v>3.3</v>
      </c>
      <c r="AD30" s="935" t="s">
        <v>174</v>
      </c>
    </row>
    <row r="31" spans="1:30" s="103" customFormat="1" ht="12.95" customHeight="1" x14ac:dyDescent="0.15">
      <c r="A31" s="1498"/>
      <c r="B31" s="192" t="s">
        <v>2</v>
      </c>
      <c r="C31" s="182" t="s">
        <v>10</v>
      </c>
      <c r="D31" s="114" t="s">
        <v>175</v>
      </c>
      <c r="E31" s="110" t="s">
        <v>175</v>
      </c>
      <c r="F31" s="110" t="s">
        <v>175</v>
      </c>
      <c r="G31" s="110" t="s">
        <v>175</v>
      </c>
      <c r="H31" s="110" t="s">
        <v>175</v>
      </c>
      <c r="I31" s="110" t="s">
        <v>175</v>
      </c>
      <c r="J31" s="110" t="s">
        <v>175</v>
      </c>
      <c r="K31" s="110" t="s">
        <v>175</v>
      </c>
      <c r="L31" s="110">
        <v>1</v>
      </c>
      <c r="M31" s="110" t="s">
        <v>175</v>
      </c>
      <c r="N31" s="110" t="s">
        <v>175</v>
      </c>
      <c r="O31" s="135">
        <v>2</v>
      </c>
      <c r="P31" s="114" t="s">
        <v>175</v>
      </c>
      <c r="Q31" s="110" t="s">
        <v>175</v>
      </c>
      <c r="R31" s="110" t="s">
        <v>175</v>
      </c>
      <c r="S31" s="110" t="s">
        <v>175</v>
      </c>
      <c r="T31" s="110" t="s">
        <v>175</v>
      </c>
      <c r="U31" s="110" t="s">
        <v>175</v>
      </c>
      <c r="V31" s="110" t="s">
        <v>175</v>
      </c>
      <c r="W31" s="110" t="s">
        <v>175</v>
      </c>
      <c r="X31" s="259">
        <v>14</v>
      </c>
      <c r="Y31" s="259" t="s">
        <v>175</v>
      </c>
      <c r="Z31" s="259" t="s">
        <v>175</v>
      </c>
      <c r="AA31" s="135" t="s">
        <v>175</v>
      </c>
      <c r="AB31" s="114" t="s">
        <v>175</v>
      </c>
      <c r="AC31" s="110">
        <v>14</v>
      </c>
      <c r="AD31" s="135" t="s">
        <v>175</v>
      </c>
    </row>
    <row r="32" spans="1:30" s="103" customFormat="1" ht="12.95" customHeight="1" x14ac:dyDescent="0.15">
      <c r="A32" s="1498"/>
      <c r="B32" s="192" t="s">
        <v>3</v>
      </c>
      <c r="C32" s="182" t="s">
        <v>10</v>
      </c>
      <c r="D32" s="928">
        <v>7.1</v>
      </c>
      <c r="E32" s="972">
        <v>6</v>
      </c>
      <c r="F32" s="934">
        <v>6.9</v>
      </c>
      <c r="G32" s="934">
        <v>6.2</v>
      </c>
      <c r="H32" s="934">
        <v>5.9</v>
      </c>
      <c r="I32" s="934">
        <v>6.7</v>
      </c>
      <c r="J32" s="934">
        <v>6.9</v>
      </c>
      <c r="K32" s="934">
        <v>6.6</v>
      </c>
      <c r="L32" s="934">
        <v>6.4</v>
      </c>
      <c r="M32" s="934">
        <v>6.1</v>
      </c>
      <c r="N32" s="934">
        <v>6.4</v>
      </c>
      <c r="O32" s="935">
        <v>6.8</v>
      </c>
      <c r="P32" s="928">
        <v>6.4</v>
      </c>
      <c r="Q32" s="934">
        <v>5.0999999999999996</v>
      </c>
      <c r="R32" s="934">
        <v>5.7</v>
      </c>
      <c r="S32" s="934">
        <v>5.8</v>
      </c>
      <c r="T32" s="934">
        <v>6.1</v>
      </c>
      <c r="U32" s="934">
        <v>6.1</v>
      </c>
      <c r="V32" s="934">
        <v>6.4</v>
      </c>
      <c r="W32" s="934">
        <v>6</v>
      </c>
      <c r="X32" s="1013">
        <v>12</v>
      </c>
      <c r="Y32" s="1013">
        <v>6.6</v>
      </c>
      <c r="Z32" s="1013">
        <v>6.9</v>
      </c>
      <c r="AA32" s="935">
        <v>6.5</v>
      </c>
      <c r="AB32" s="928">
        <v>6.6</v>
      </c>
      <c r="AC32" s="972">
        <v>12</v>
      </c>
      <c r="AD32" s="935">
        <v>5.0999999999999996</v>
      </c>
    </row>
    <row r="33" spans="1:30" s="103" customFormat="1" ht="12.95" customHeight="1" x14ac:dyDescent="0.15">
      <c r="A33" s="1498"/>
      <c r="B33" s="193" t="s">
        <v>76</v>
      </c>
      <c r="C33" s="194" t="s">
        <v>10</v>
      </c>
      <c r="D33" s="939">
        <v>9.1</v>
      </c>
      <c r="E33" s="942">
        <v>9.4</v>
      </c>
      <c r="F33" s="942">
        <v>8.4</v>
      </c>
      <c r="G33" s="942">
        <v>8.6</v>
      </c>
      <c r="H33" s="942">
        <v>8.3000000000000007</v>
      </c>
      <c r="I33" s="942">
        <v>9.3000000000000007</v>
      </c>
      <c r="J33" s="942">
        <v>8.6</v>
      </c>
      <c r="K33" s="942">
        <v>8.3000000000000007</v>
      </c>
      <c r="L33" s="942">
        <v>8</v>
      </c>
      <c r="M33" s="1104">
        <v>8.1999999999999993</v>
      </c>
      <c r="N33" s="1104">
        <v>8.9</v>
      </c>
      <c r="O33" s="943">
        <v>9.8000000000000007</v>
      </c>
      <c r="P33" s="939">
        <v>8.1999999999999993</v>
      </c>
      <c r="Q33" s="942">
        <v>5.9</v>
      </c>
      <c r="R33" s="942">
        <v>8.4</v>
      </c>
      <c r="S33" s="942">
        <v>9.3000000000000007</v>
      </c>
      <c r="T33" s="942">
        <v>8</v>
      </c>
      <c r="U33" s="942">
        <v>8.1999999999999993</v>
      </c>
      <c r="V33" s="942">
        <v>9.3000000000000007</v>
      </c>
      <c r="W33" s="942">
        <v>8.4</v>
      </c>
      <c r="X33" s="1029">
        <v>10</v>
      </c>
      <c r="Y33" s="1029">
        <v>9</v>
      </c>
      <c r="Z33" s="1004">
        <v>9.1</v>
      </c>
      <c r="AA33" s="943">
        <v>10</v>
      </c>
      <c r="AB33" s="939">
        <v>8.6999999999999993</v>
      </c>
      <c r="AC33" s="942">
        <v>10</v>
      </c>
      <c r="AD33" s="943">
        <v>5.9</v>
      </c>
    </row>
    <row r="34" spans="1:30" s="103" customFormat="1" ht="12.95" customHeight="1" x14ac:dyDescent="0.15">
      <c r="A34" s="1498"/>
      <c r="B34" s="202" t="s">
        <v>77</v>
      </c>
      <c r="C34" s="203" t="s">
        <v>10</v>
      </c>
      <c r="D34" s="976">
        <v>0.5</v>
      </c>
      <c r="E34" s="1105" t="s">
        <v>173</v>
      </c>
      <c r="F34" s="1105">
        <v>0.5</v>
      </c>
      <c r="G34" s="1105" t="s">
        <v>173</v>
      </c>
      <c r="H34" s="1105">
        <v>0.5</v>
      </c>
      <c r="I34" s="1105">
        <v>0.6</v>
      </c>
      <c r="J34" s="980" t="s">
        <v>173</v>
      </c>
      <c r="K34" s="980">
        <v>0.6</v>
      </c>
      <c r="L34" s="1105">
        <v>0.3</v>
      </c>
      <c r="M34" s="1105" t="s">
        <v>173</v>
      </c>
      <c r="N34" s="980">
        <v>0.2</v>
      </c>
      <c r="O34" s="981">
        <v>3.6</v>
      </c>
      <c r="P34" s="976">
        <v>1.7</v>
      </c>
      <c r="Q34" s="1105">
        <v>0.7</v>
      </c>
      <c r="R34" s="980">
        <v>0.8</v>
      </c>
      <c r="S34" s="1105">
        <v>0.5</v>
      </c>
      <c r="T34" s="980">
        <v>0.2</v>
      </c>
      <c r="U34" s="980">
        <v>0.9</v>
      </c>
      <c r="V34" s="980">
        <v>1.4</v>
      </c>
      <c r="W34" s="980">
        <v>1.5</v>
      </c>
      <c r="X34" s="1106">
        <v>0.5</v>
      </c>
      <c r="Y34" s="1008">
        <v>0.9</v>
      </c>
      <c r="Z34" s="1008">
        <v>1.9</v>
      </c>
      <c r="AA34" s="981">
        <v>2.8</v>
      </c>
      <c r="AB34" s="976">
        <v>0.9</v>
      </c>
      <c r="AC34" s="1105">
        <v>3.6</v>
      </c>
      <c r="AD34" s="1107" t="s">
        <v>173</v>
      </c>
    </row>
    <row r="35" spans="1:30" s="103" customFormat="1" ht="12.95" customHeight="1" x14ac:dyDescent="0.15">
      <c r="A35" s="1498"/>
      <c r="B35" s="192" t="s">
        <v>78</v>
      </c>
      <c r="C35" s="182" t="s">
        <v>10</v>
      </c>
      <c r="D35" s="928">
        <v>0.5</v>
      </c>
      <c r="E35" s="934">
        <v>0.4</v>
      </c>
      <c r="F35" s="934">
        <v>0.3</v>
      </c>
      <c r="G35" s="934">
        <v>0.3</v>
      </c>
      <c r="H35" s="972">
        <v>0.4</v>
      </c>
      <c r="I35" s="934">
        <v>0.4</v>
      </c>
      <c r="J35" s="934">
        <v>0.3</v>
      </c>
      <c r="K35" s="934" t="s">
        <v>173</v>
      </c>
      <c r="L35" s="934" t="s">
        <v>173</v>
      </c>
      <c r="M35" s="934">
        <v>0.1</v>
      </c>
      <c r="N35" s="934">
        <v>1.1000000000000001</v>
      </c>
      <c r="O35" s="935">
        <v>0.7</v>
      </c>
      <c r="P35" s="928">
        <v>0.5</v>
      </c>
      <c r="Q35" s="934">
        <v>0.3</v>
      </c>
      <c r="R35" s="934">
        <v>0.8</v>
      </c>
      <c r="S35" s="972" t="s">
        <v>173</v>
      </c>
      <c r="T35" s="934">
        <v>0.7</v>
      </c>
      <c r="U35" s="934">
        <v>0.2</v>
      </c>
      <c r="V35" s="934">
        <v>0.7</v>
      </c>
      <c r="W35" s="934">
        <v>0.1</v>
      </c>
      <c r="X35" s="1013">
        <v>1.2</v>
      </c>
      <c r="Y35" s="1013">
        <v>0.2</v>
      </c>
      <c r="Z35" s="1013">
        <v>0.6</v>
      </c>
      <c r="AA35" s="935">
        <v>0.9</v>
      </c>
      <c r="AB35" s="928">
        <v>0.4</v>
      </c>
      <c r="AC35" s="934">
        <v>1.2</v>
      </c>
      <c r="AD35" s="935" t="s">
        <v>173</v>
      </c>
    </row>
    <row r="36" spans="1:30" s="103" customFormat="1" ht="12.95" customHeight="1" x14ac:dyDescent="0.15">
      <c r="A36" s="1498"/>
      <c r="B36" s="192" t="s">
        <v>79</v>
      </c>
      <c r="C36" s="182" t="s">
        <v>10</v>
      </c>
      <c r="D36" s="928">
        <v>0.1</v>
      </c>
      <c r="E36" s="934" t="s">
        <v>173</v>
      </c>
      <c r="F36" s="934">
        <v>0.1</v>
      </c>
      <c r="G36" s="934" t="s">
        <v>173</v>
      </c>
      <c r="H36" s="934">
        <v>0.1</v>
      </c>
      <c r="I36" s="934">
        <v>0.1</v>
      </c>
      <c r="J36" s="934" t="s">
        <v>173</v>
      </c>
      <c r="K36" s="934">
        <v>0.1</v>
      </c>
      <c r="L36" s="934">
        <v>0.1</v>
      </c>
      <c r="M36" s="934" t="s">
        <v>173</v>
      </c>
      <c r="N36" s="934">
        <v>0.1</v>
      </c>
      <c r="O36" s="935">
        <v>0.1</v>
      </c>
      <c r="P36" s="928">
        <v>0.2</v>
      </c>
      <c r="Q36" s="934">
        <v>0.1</v>
      </c>
      <c r="R36" s="934">
        <v>0.1</v>
      </c>
      <c r="S36" s="934">
        <v>0.1</v>
      </c>
      <c r="T36" s="934">
        <v>0.1</v>
      </c>
      <c r="U36" s="934">
        <v>0.1</v>
      </c>
      <c r="V36" s="934" t="s">
        <v>173</v>
      </c>
      <c r="W36" s="934" t="s">
        <v>173</v>
      </c>
      <c r="X36" s="1013" t="s">
        <v>173</v>
      </c>
      <c r="Y36" s="1013" t="s">
        <v>173</v>
      </c>
      <c r="Z36" s="1013">
        <v>0.1</v>
      </c>
      <c r="AA36" s="935" t="s">
        <v>173</v>
      </c>
      <c r="AB36" s="928" t="s">
        <v>173</v>
      </c>
      <c r="AC36" s="934">
        <v>0.2</v>
      </c>
      <c r="AD36" s="935" t="s">
        <v>173</v>
      </c>
    </row>
    <row r="37" spans="1:30" s="103" customFormat="1" ht="12.95" customHeight="1" x14ac:dyDescent="0.15">
      <c r="A37" s="1498"/>
      <c r="B37" s="235" t="s">
        <v>80</v>
      </c>
      <c r="C37" s="236" t="s">
        <v>10</v>
      </c>
      <c r="D37" s="947">
        <v>8</v>
      </c>
      <c r="E37" s="949">
        <v>9</v>
      </c>
      <c r="F37" s="949">
        <v>7.5</v>
      </c>
      <c r="G37" s="949">
        <v>8.3000000000000007</v>
      </c>
      <c r="H37" s="949">
        <v>7.3</v>
      </c>
      <c r="I37" s="949">
        <v>8.1999999999999993</v>
      </c>
      <c r="J37" s="949">
        <v>8.3000000000000007</v>
      </c>
      <c r="K37" s="949">
        <v>7.6</v>
      </c>
      <c r="L37" s="949">
        <v>7.6</v>
      </c>
      <c r="M37" s="949">
        <v>8.1</v>
      </c>
      <c r="N37" s="949">
        <v>7.5</v>
      </c>
      <c r="O37" s="950">
        <v>5.4</v>
      </c>
      <c r="P37" s="947">
        <v>5.8</v>
      </c>
      <c r="Q37" s="949">
        <v>4.8</v>
      </c>
      <c r="R37" s="949">
        <v>6.7</v>
      </c>
      <c r="S37" s="949">
        <v>8.6999999999999993</v>
      </c>
      <c r="T37" s="949">
        <v>7</v>
      </c>
      <c r="U37" s="949">
        <v>7</v>
      </c>
      <c r="V37" s="949">
        <v>7.2</v>
      </c>
      <c r="W37" s="949">
        <v>6.8</v>
      </c>
      <c r="X37" s="1034">
        <v>8.6999999999999993</v>
      </c>
      <c r="Y37" s="1034">
        <v>7.9</v>
      </c>
      <c r="Z37" s="1034">
        <v>6.5</v>
      </c>
      <c r="AA37" s="950">
        <v>6.4</v>
      </c>
      <c r="AB37" s="947">
        <v>7.3</v>
      </c>
      <c r="AC37" s="949">
        <v>9</v>
      </c>
      <c r="AD37" s="950">
        <v>4.8</v>
      </c>
    </row>
    <row r="38" spans="1:30" s="103" customFormat="1" ht="12.95" customHeight="1" x14ac:dyDescent="0.15">
      <c r="A38" s="1498"/>
      <c r="B38" s="193" t="s">
        <v>100</v>
      </c>
      <c r="C38" s="194" t="s">
        <v>10</v>
      </c>
      <c r="D38" s="983">
        <v>1.3</v>
      </c>
      <c r="E38" s="955">
        <v>1.1000000000000001</v>
      </c>
      <c r="F38" s="956">
        <v>1.2</v>
      </c>
      <c r="G38" s="956">
        <v>1.3</v>
      </c>
      <c r="H38" s="956">
        <v>0.74</v>
      </c>
      <c r="I38" s="956">
        <v>0.49</v>
      </c>
      <c r="J38" s="956">
        <v>1.2</v>
      </c>
      <c r="K38" s="956">
        <v>1.3</v>
      </c>
      <c r="L38" s="956">
        <v>1.4</v>
      </c>
      <c r="M38" s="955">
        <v>1.3</v>
      </c>
      <c r="N38" s="955">
        <v>1.3</v>
      </c>
      <c r="O38" s="957">
        <v>0.59</v>
      </c>
      <c r="P38" s="983">
        <v>1.2</v>
      </c>
      <c r="Q38" s="956">
        <v>1.4</v>
      </c>
      <c r="R38" s="956">
        <v>1.1000000000000001</v>
      </c>
      <c r="S38" s="956">
        <v>1.5</v>
      </c>
      <c r="T38" s="955">
        <v>1.4</v>
      </c>
      <c r="U38" s="956">
        <v>1.2</v>
      </c>
      <c r="V38" s="956">
        <v>1.1000000000000001</v>
      </c>
      <c r="W38" s="956">
        <v>1.2</v>
      </c>
      <c r="X38" s="1108">
        <v>1.3</v>
      </c>
      <c r="Y38" s="1108">
        <v>1.5</v>
      </c>
      <c r="Z38" s="1108">
        <v>0.4</v>
      </c>
      <c r="AA38" s="970">
        <v>1.2</v>
      </c>
      <c r="AB38" s="983">
        <v>1.2</v>
      </c>
      <c r="AC38" s="955">
        <v>1.5</v>
      </c>
      <c r="AD38" s="970">
        <v>0.4</v>
      </c>
    </row>
    <row r="39" spans="1:30" s="103" customFormat="1" ht="12.95" customHeight="1" thickBot="1" x14ac:dyDescent="0.2">
      <c r="A39" s="1499"/>
      <c r="B39" s="823" t="s">
        <v>86</v>
      </c>
      <c r="C39" s="243" t="s">
        <v>10</v>
      </c>
      <c r="D39" s="988" t="s">
        <v>4</v>
      </c>
      <c r="E39" s="1109" t="s">
        <v>4</v>
      </c>
      <c r="F39" s="991" t="s">
        <v>4</v>
      </c>
      <c r="G39" s="1109">
        <v>0.8</v>
      </c>
      <c r="H39" s="991" t="s">
        <v>4</v>
      </c>
      <c r="I39" s="991" t="s">
        <v>4</v>
      </c>
      <c r="J39" s="991" t="s">
        <v>4</v>
      </c>
      <c r="K39" s="991" t="s">
        <v>4</v>
      </c>
      <c r="L39" s="991" t="s">
        <v>4</v>
      </c>
      <c r="M39" s="991">
        <v>1.3</v>
      </c>
      <c r="N39" s="991" t="s">
        <v>4</v>
      </c>
      <c r="O39" s="992" t="s">
        <v>4</v>
      </c>
      <c r="P39" s="988" t="s">
        <v>4</v>
      </c>
      <c r="Q39" s="991" t="s">
        <v>4</v>
      </c>
      <c r="R39" s="991" t="s">
        <v>4</v>
      </c>
      <c r="S39" s="991">
        <v>1.5</v>
      </c>
      <c r="T39" s="991" t="s">
        <v>4</v>
      </c>
      <c r="U39" s="991" t="s">
        <v>4</v>
      </c>
      <c r="V39" s="991" t="s">
        <v>4</v>
      </c>
      <c r="W39" s="991" t="s">
        <v>4</v>
      </c>
      <c r="X39" s="1110" t="s">
        <v>4</v>
      </c>
      <c r="Y39" s="1110">
        <v>1.4</v>
      </c>
      <c r="Z39" s="1110" t="s">
        <v>4</v>
      </c>
      <c r="AA39" s="1111" t="s">
        <v>4</v>
      </c>
      <c r="AB39" s="988">
        <v>1.3</v>
      </c>
      <c r="AC39" s="1109">
        <v>1.5</v>
      </c>
      <c r="AD39" s="1111">
        <v>0.8</v>
      </c>
    </row>
    <row r="40" spans="1:30" ht="14.1" customHeight="1" x14ac:dyDescent="0.15">
      <c r="N40" s="540"/>
      <c r="P40" s="540"/>
    </row>
    <row r="41" spans="1:30" ht="14.1" customHeight="1" x14ac:dyDescent="0.15"/>
    <row r="42" spans="1:30" ht="14.1" customHeight="1" x14ac:dyDescent="0.15">
      <c r="F42" s="370"/>
    </row>
    <row r="43" spans="1:30" ht="16.5" customHeight="1" x14ac:dyDescent="0.15"/>
    <row r="44" spans="1:30" ht="16.5" customHeight="1" x14ac:dyDescent="0.15"/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</sheetData>
  <mergeCells count="3">
    <mergeCell ref="A5:A13"/>
    <mergeCell ref="A14:A26"/>
    <mergeCell ref="A27:A39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E79"/>
  <sheetViews>
    <sheetView workbookViewId="0">
      <selection activeCell="T33" sqref="T33"/>
    </sheetView>
  </sheetViews>
  <sheetFormatPr defaultColWidth="9" defaultRowHeight="13.5" x14ac:dyDescent="0.15"/>
  <cols>
    <col min="1" max="1" width="2.625" style="162" customWidth="1"/>
    <col min="2" max="2" width="14.125" style="162" customWidth="1"/>
    <col min="3" max="3" width="7.5" style="162" bestFit="1" customWidth="1"/>
    <col min="4" max="4" width="7.25" style="162" customWidth="1"/>
    <col min="5" max="31" width="6.625" style="162" customWidth="1"/>
    <col min="32" max="16384" width="9" style="162"/>
  </cols>
  <sheetData>
    <row r="1" spans="1:31" s="55" customFormat="1" ht="18" customHeight="1" x14ac:dyDescent="0.15">
      <c r="A1" s="993" t="s">
        <v>212</v>
      </c>
      <c r="AE1" s="845" t="s">
        <v>58</v>
      </c>
    </row>
    <row r="2" spans="1:31" s="55" customFormat="1" ht="18" customHeight="1" thickBot="1" x14ac:dyDescent="0.2">
      <c r="A2" s="84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845" t="s">
        <v>179</v>
      </c>
    </row>
    <row r="3" spans="1:31" s="456" customFormat="1" ht="13.5" customHeight="1" thickBot="1" x14ac:dyDescent="0.2">
      <c r="A3" s="847" t="s">
        <v>59</v>
      </c>
      <c r="B3" s="848"/>
      <c r="C3" s="849"/>
      <c r="D3" s="850"/>
      <c r="E3" s="851">
        <v>44292</v>
      </c>
      <c r="F3" s="170">
        <v>44306</v>
      </c>
      <c r="G3" s="170">
        <v>44327</v>
      </c>
      <c r="H3" s="170">
        <v>44342</v>
      </c>
      <c r="I3" s="170">
        <v>44355</v>
      </c>
      <c r="J3" s="170">
        <v>44369</v>
      </c>
      <c r="K3" s="170">
        <v>44383</v>
      </c>
      <c r="L3" s="170">
        <v>44405</v>
      </c>
      <c r="M3" s="170">
        <v>44419</v>
      </c>
      <c r="N3" s="170">
        <v>44432</v>
      </c>
      <c r="O3" s="170">
        <v>44446</v>
      </c>
      <c r="P3" s="852">
        <v>44468</v>
      </c>
      <c r="Q3" s="851">
        <v>44481</v>
      </c>
      <c r="R3" s="170">
        <v>44495</v>
      </c>
      <c r="S3" s="170">
        <v>44509</v>
      </c>
      <c r="T3" s="170">
        <v>44524</v>
      </c>
      <c r="U3" s="170">
        <v>44537</v>
      </c>
      <c r="V3" s="170">
        <v>44551</v>
      </c>
      <c r="W3" s="170">
        <v>44566</v>
      </c>
      <c r="X3" s="170">
        <v>44579</v>
      </c>
      <c r="Y3" s="170">
        <v>44593</v>
      </c>
      <c r="Z3" s="170">
        <v>44607</v>
      </c>
      <c r="AA3" s="170">
        <v>44621</v>
      </c>
      <c r="AB3" s="170">
        <v>44636</v>
      </c>
      <c r="AC3" s="851" t="s">
        <v>60</v>
      </c>
      <c r="AD3" s="853" t="s">
        <v>61</v>
      </c>
      <c r="AE3" s="852" t="s">
        <v>62</v>
      </c>
    </row>
    <row r="4" spans="1:31" s="858" customFormat="1" ht="13.5" customHeight="1" x14ac:dyDescent="0.15">
      <c r="A4" s="1551" t="s">
        <v>63</v>
      </c>
      <c r="B4" s="854" t="s">
        <v>64</v>
      </c>
      <c r="C4" s="854"/>
      <c r="D4" s="855"/>
      <c r="E4" s="856" t="s">
        <v>190</v>
      </c>
      <c r="F4" s="226" t="s">
        <v>192</v>
      </c>
      <c r="G4" s="226" t="s">
        <v>50</v>
      </c>
      <c r="H4" s="226" t="s">
        <v>190</v>
      </c>
      <c r="I4" s="226" t="s">
        <v>187</v>
      </c>
      <c r="J4" s="226" t="s">
        <v>186</v>
      </c>
      <c r="K4" s="226" t="s">
        <v>177</v>
      </c>
      <c r="L4" s="226" t="s">
        <v>50</v>
      </c>
      <c r="M4" s="226" t="s">
        <v>190</v>
      </c>
      <c r="N4" s="226" t="s">
        <v>193</v>
      </c>
      <c r="O4" s="226" t="s">
        <v>186</v>
      </c>
      <c r="P4" s="857" t="s">
        <v>189</v>
      </c>
      <c r="Q4" s="856" t="s">
        <v>50</v>
      </c>
      <c r="R4" s="226" t="s">
        <v>186</v>
      </c>
      <c r="S4" s="226" t="s">
        <v>50</v>
      </c>
      <c r="T4" s="226" t="s">
        <v>194</v>
      </c>
      <c r="U4" s="226" t="s">
        <v>195</v>
      </c>
      <c r="V4" s="226" t="s">
        <v>189</v>
      </c>
      <c r="W4" s="226" t="s">
        <v>196</v>
      </c>
      <c r="X4" s="226" t="s">
        <v>126</v>
      </c>
      <c r="Y4" s="226" t="s">
        <v>186</v>
      </c>
      <c r="Z4" s="226" t="s">
        <v>190</v>
      </c>
      <c r="AA4" s="226" t="s">
        <v>188</v>
      </c>
      <c r="AB4" s="226" t="s">
        <v>126</v>
      </c>
      <c r="AC4" s="856" t="s">
        <v>65</v>
      </c>
      <c r="AD4" s="255" t="s">
        <v>65</v>
      </c>
      <c r="AE4" s="857" t="s">
        <v>65</v>
      </c>
    </row>
    <row r="5" spans="1:31" s="858" customFormat="1" ht="13.5" customHeight="1" x14ac:dyDescent="0.15">
      <c r="A5" s="1552"/>
      <c r="B5" s="859" t="s">
        <v>94</v>
      </c>
      <c r="C5" s="859"/>
      <c r="D5" s="860"/>
      <c r="E5" s="861" t="s">
        <v>126</v>
      </c>
      <c r="F5" s="190" t="s">
        <v>50</v>
      </c>
      <c r="G5" s="190" t="s">
        <v>197</v>
      </c>
      <c r="H5" s="190" t="s">
        <v>189</v>
      </c>
      <c r="I5" s="190" t="s">
        <v>126</v>
      </c>
      <c r="J5" s="190" t="s">
        <v>126</v>
      </c>
      <c r="K5" s="190" t="s">
        <v>127</v>
      </c>
      <c r="L5" s="190" t="s">
        <v>186</v>
      </c>
      <c r="M5" s="190" t="s">
        <v>126</v>
      </c>
      <c r="N5" s="190" t="s">
        <v>127</v>
      </c>
      <c r="O5" s="190" t="s">
        <v>125</v>
      </c>
      <c r="P5" s="343" t="s">
        <v>128</v>
      </c>
      <c r="Q5" s="861" t="s">
        <v>128</v>
      </c>
      <c r="R5" s="190" t="s">
        <v>191</v>
      </c>
      <c r="S5" s="190" t="s">
        <v>49</v>
      </c>
      <c r="T5" s="190" t="s">
        <v>198</v>
      </c>
      <c r="U5" s="190" t="s">
        <v>186</v>
      </c>
      <c r="V5" s="190" t="s">
        <v>50</v>
      </c>
      <c r="W5" s="190" t="s">
        <v>199</v>
      </c>
      <c r="X5" s="190" t="s">
        <v>186</v>
      </c>
      <c r="Y5" s="190" t="s">
        <v>186</v>
      </c>
      <c r="Z5" s="190" t="s">
        <v>200</v>
      </c>
      <c r="AA5" s="190" t="s">
        <v>50</v>
      </c>
      <c r="AB5" s="190" t="s">
        <v>125</v>
      </c>
      <c r="AC5" s="861" t="s">
        <v>65</v>
      </c>
      <c r="AD5" s="259" t="s">
        <v>65</v>
      </c>
      <c r="AE5" s="343" t="s">
        <v>65</v>
      </c>
    </row>
    <row r="6" spans="1:31" s="858" customFormat="1" ht="13.5" customHeight="1" x14ac:dyDescent="0.15">
      <c r="A6" s="1552"/>
      <c r="B6" s="862" t="s">
        <v>67</v>
      </c>
      <c r="C6" s="863"/>
      <c r="D6" s="864"/>
      <c r="E6" s="865" t="s">
        <v>128</v>
      </c>
      <c r="F6" s="283" t="s">
        <v>50</v>
      </c>
      <c r="G6" s="283" t="s">
        <v>201</v>
      </c>
      <c r="H6" s="283" t="s">
        <v>49</v>
      </c>
      <c r="I6" s="283" t="s">
        <v>202</v>
      </c>
      <c r="J6" s="283" t="s">
        <v>128</v>
      </c>
      <c r="K6" s="283" t="s">
        <v>127</v>
      </c>
      <c r="L6" s="283" t="s">
        <v>186</v>
      </c>
      <c r="M6" s="283" t="s">
        <v>201</v>
      </c>
      <c r="N6" s="283" t="s">
        <v>128</v>
      </c>
      <c r="O6" s="283" t="s">
        <v>186</v>
      </c>
      <c r="P6" s="866" t="s">
        <v>186</v>
      </c>
      <c r="Q6" s="865" t="s">
        <v>186</v>
      </c>
      <c r="R6" s="283" t="s">
        <v>126</v>
      </c>
      <c r="S6" s="283" t="s">
        <v>177</v>
      </c>
      <c r="T6" s="283" t="s">
        <v>197</v>
      </c>
      <c r="U6" s="283" t="s">
        <v>191</v>
      </c>
      <c r="V6" s="283" t="s">
        <v>126</v>
      </c>
      <c r="W6" s="283" t="s">
        <v>203</v>
      </c>
      <c r="X6" s="283" t="s">
        <v>204</v>
      </c>
      <c r="Y6" s="283" t="s">
        <v>199</v>
      </c>
      <c r="Z6" s="283" t="s">
        <v>126</v>
      </c>
      <c r="AA6" s="283" t="s">
        <v>190</v>
      </c>
      <c r="AB6" s="283" t="s">
        <v>50</v>
      </c>
      <c r="AC6" s="865" t="s">
        <v>65</v>
      </c>
      <c r="AD6" s="724" t="s">
        <v>65</v>
      </c>
      <c r="AE6" s="866" t="s">
        <v>65</v>
      </c>
    </row>
    <row r="7" spans="1:31" s="454" customFormat="1" ht="13.5" customHeight="1" thickBot="1" x14ac:dyDescent="0.2">
      <c r="A7" s="1553"/>
      <c r="B7" s="867" t="s">
        <v>95</v>
      </c>
      <c r="C7" s="867"/>
      <c r="D7" s="515" t="s">
        <v>69</v>
      </c>
      <c r="E7" s="868">
        <v>13</v>
      </c>
      <c r="F7" s="248">
        <v>14.5</v>
      </c>
      <c r="G7" s="248">
        <v>21</v>
      </c>
      <c r="H7" s="248">
        <v>20.5</v>
      </c>
      <c r="I7" s="248">
        <v>26</v>
      </c>
      <c r="J7" s="248">
        <v>27.5</v>
      </c>
      <c r="K7" s="248">
        <v>30.5</v>
      </c>
      <c r="L7" s="248">
        <v>31.5</v>
      </c>
      <c r="M7" s="248">
        <v>29</v>
      </c>
      <c r="N7" s="248">
        <v>28.5</v>
      </c>
      <c r="O7" s="248">
        <v>25</v>
      </c>
      <c r="P7" s="869">
        <v>25.5</v>
      </c>
      <c r="Q7" s="868">
        <v>24.5</v>
      </c>
      <c r="R7" s="248">
        <v>17</v>
      </c>
      <c r="S7" s="248">
        <v>18</v>
      </c>
      <c r="T7" s="248">
        <v>11</v>
      </c>
      <c r="U7" s="248">
        <v>12</v>
      </c>
      <c r="V7" s="248">
        <v>8.5</v>
      </c>
      <c r="W7" s="248">
        <v>5.5</v>
      </c>
      <c r="X7" s="248">
        <v>5</v>
      </c>
      <c r="Y7" s="248">
        <v>6</v>
      </c>
      <c r="Z7" s="248">
        <v>7</v>
      </c>
      <c r="AA7" s="248">
        <v>9</v>
      </c>
      <c r="AB7" s="248">
        <v>13</v>
      </c>
      <c r="AC7" s="994">
        <v>18</v>
      </c>
      <c r="AD7" s="532">
        <v>31.5</v>
      </c>
      <c r="AE7" s="995">
        <v>5</v>
      </c>
    </row>
    <row r="8" spans="1:31" s="454" customFormat="1" ht="13.5" customHeight="1" x14ac:dyDescent="0.15">
      <c r="A8" s="1554" t="s">
        <v>96</v>
      </c>
      <c r="B8" s="870" t="s">
        <v>71</v>
      </c>
      <c r="C8" s="780"/>
      <c r="D8" s="871" t="s">
        <v>69</v>
      </c>
      <c r="E8" s="872">
        <v>20</v>
      </c>
      <c r="F8" s="291">
        <v>22</v>
      </c>
      <c r="G8" s="291">
        <v>21.5</v>
      </c>
      <c r="H8" s="291">
        <v>23.5</v>
      </c>
      <c r="I8" s="291">
        <v>25</v>
      </c>
      <c r="J8" s="291">
        <v>26</v>
      </c>
      <c r="K8" s="291">
        <v>27</v>
      </c>
      <c r="L8" s="291">
        <v>28.5</v>
      </c>
      <c r="M8" s="291">
        <v>28.5</v>
      </c>
      <c r="N8" s="291">
        <v>27.5</v>
      </c>
      <c r="O8" s="291">
        <v>27.5</v>
      </c>
      <c r="P8" s="892">
        <v>27.5</v>
      </c>
      <c r="Q8" s="872">
        <v>27.5</v>
      </c>
      <c r="R8" s="291">
        <v>24</v>
      </c>
      <c r="S8" s="291">
        <v>23.5</v>
      </c>
      <c r="T8" s="291">
        <v>22</v>
      </c>
      <c r="U8" s="291">
        <v>21</v>
      </c>
      <c r="V8" s="291">
        <v>20</v>
      </c>
      <c r="W8" s="291">
        <v>18.5</v>
      </c>
      <c r="X8" s="291">
        <v>17.5</v>
      </c>
      <c r="Y8" s="291">
        <v>18</v>
      </c>
      <c r="Z8" s="291">
        <v>17.5</v>
      </c>
      <c r="AA8" s="291">
        <v>18</v>
      </c>
      <c r="AB8" s="873">
        <v>19.5</v>
      </c>
      <c r="AC8" s="996">
        <v>23</v>
      </c>
      <c r="AD8" s="997">
        <v>28.5</v>
      </c>
      <c r="AE8" s="998">
        <v>17.5</v>
      </c>
    </row>
    <row r="9" spans="1:31" s="454" customFormat="1" ht="13.5" customHeight="1" x14ac:dyDescent="0.15">
      <c r="A9" s="1555"/>
      <c r="B9" s="461" t="s">
        <v>72</v>
      </c>
      <c r="C9" s="685"/>
      <c r="D9" s="874" t="s">
        <v>73</v>
      </c>
      <c r="E9" s="1018">
        <v>3.5</v>
      </c>
      <c r="F9" s="1019">
        <v>3</v>
      </c>
      <c r="G9" s="1019">
        <v>3</v>
      </c>
      <c r="H9" s="1019">
        <v>3</v>
      </c>
      <c r="I9" s="1019">
        <v>3</v>
      </c>
      <c r="J9" s="1019">
        <v>3</v>
      </c>
      <c r="K9" s="1019">
        <v>2.5</v>
      </c>
      <c r="L9" s="1019">
        <v>2.5</v>
      </c>
      <c r="M9" s="1019">
        <v>2</v>
      </c>
      <c r="N9" s="1019">
        <v>2.5</v>
      </c>
      <c r="O9" s="1019">
        <v>2.5</v>
      </c>
      <c r="P9" s="1020">
        <v>3</v>
      </c>
      <c r="Q9" s="1018">
        <v>2</v>
      </c>
      <c r="R9" s="1019">
        <v>3</v>
      </c>
      <c r="S9" s="1019">
        <v>3</v>
      </c>
      <c r="T9" s="1019">
        <v>2.5</v>
      </c>
      <c r="U9" s="1019">
        <v>2.5</v>
      </c>
      <c r="V9" s="1019">
        <v>2.5</v>
      </c>
      <c r="W9" s="1019">
        <v>2.5</v>
      </c>
      <c r="X9" s="1019">
        <v>2.5</v>
      </c>
      <c r="Y9" s="1019">
        <v>2</v>
      </c>
      <c r="Z9" s="1019">
        <v>2.5</v>
      </c>
      <c r="AA9" s="1019">
        <v>3</v>
      </c>
      <c r="AB9" s="1019">
        <v>3</v>
      </c>
      <c r="AC9" s="1018">
        <v>2.5</v>
      </c>
      <c r="AD9" s="1021">
        <v>3.5</v>
      </c>
      <c r="AE9" s="1020">
        <v>2</v>
      </c>
    </row>
    <row r="10" spans="1:31" s="454" customFormat="1" ht="13.5" customHeight="1" x14ac:dyDescent="0.15">
      <c r="A10" s="1555"/>
      <c r="B10" s="461" t="s">
        <v>0</v>
      </c>
      <c r="C10" s="685"/>
      <c r="D10" s="874" t="s">
        <v>4</v>
      </c>
      <c r="E10" s="877">
        <v>7.4</v>
      </c>
      <c r="F10" s="186">
        <v>7.2</v>
      </c>
      <c r="G10" s="186">
        <v>7.3</v>
      </c>
      <c r="H10" s="186">
        <v>7.2</v>
      </c>
      <c r="I10" s="186">
        <v>7.3</v>
      </c>
      <c r="J10" s="186">
        <v>7.2</v>
      </c>
      <c r="K10" s="186">
        <v>7.2</v>
      </c>
      <c r="L10" s="186">
        <v>7.3</v>
      </c>
      <c r="M10" s="186">
        <v>7.2</v>
      </c>
      <c r="N10" s="186">
        <v>7.2</v>
      </c>
      <c r="O10" s="186">
        <v>7.3</v>
      </c>
      <c r="P10" s="894">
        <v>7.3</v>
      </c>
      <c r="Q10" s="877">
        <v>7.3</v>
      </c>
      <c r="R10" s="186">
        <v>7.2</v>
      </c>
      <c r="S10" s="186">
        <v>7.4</v>
      </c>
      <c r="T10" s="186">
        <v>7.4</v>
      </c>
      <c r="U10" s="186">
        <v>7.4</v>
      </c>
      <c r="V10" s="186">
        <v>7.3</v>
      </c>
      <c r="W10" s="186">
        <v>7.3</v>
      </c>
      <c r="X10" s="186">
        <v>7.4</v>
      </c>
      <c r="Y10" s="186">
        <v>7.3</v>
      </c>
      <c r="Z10" s="186">
        <v>7.3</v>
      </c>
      <c r="AA10" s="186">
        <v>7.3</v>
      </c>
      <c r="AB10" s="186">
        <v>7.4</v>
      </c>
      <c r="AC10" s="999" t="s">
        <v>136</v>
      </c>
      <c r="AD10" s="257">
        <v>7.4</v>
      </c>
      <c r="AE10" s="894">
        <v>7.2</v>
      </c>
    </row>
    <row r="11" spans="1:31" s="454" customFormat="1" ht="13.5" customHeight="1" x14ac:dyDescent="0.15">
      <c r="A11" s="1555"/>
      <c r="B11" s="461" t="s">
        <v>1</v>
      </c>
      <c r="C11" s="685"/>
      <c r="D11" s="874" t="s">
        <v>12</v>
      </c>
      <c r="E11" s="861">
        <v>120</v>
      </c>
      <c r="F11" s="190">
        <v>210</v>
      </c>
      <c r="G11" s="190">
        <v>190</v>
      </c>
      <c r="H11" s="190">
        <v>240</v>
      </c>
      <c r="I11" s="190">
        <v>250</v>
      </c>
      <c r="J11" s="190">
        <v>200</v>
      </c>
      <c r="K11" s="190">
        <v>430</v>
      </c>
      <c r="L11" s="190">
        <v>260</v>
      </c>
      <c r="M11" s="190">
        <v>400</v>
      </c>
      <c r="N11" s="190">
        <v>290</v>
      </c>
      <c r="O11" s="190">
        <v>160</v>
      </c>
      <c r="P11" s="343">
        <v>170</v>
      </c>
      <c r="Q11" s="861">
        <v>290</v>
      </c>
      <c r="R11" s="190">
        <v>160</v>
      </c>
      <c r="S11" s="190">
        <v>170</v>
      </c>
      <c r="T11" s="190">
        <v>200</v>
      </c>
      <c r="U11" s="190">
        <v>170</v>
      </c>
      <c r="V11" s="190">
        <v>330</v>
      </c>
      <c r="W11" s="190">
        <v>190</v>
      </c>
      <c r="X11" s="190">
        <v>180</v>
      </c>
      <c r="Y11" s="190">
        <v>260</v>
      </c>
      <c r="Z11" s="190">
        <v>200</v>
      </c>
      <c r="AA11" s="190">
        <v>140</v>
      </c>
      <c r="AB11" s="190">
        <v>200</v>
      </c>
      <c r="AC11" s="861">
        <v>230</v>
      </c>
      <c r="AD11" s="259">
        <v>430</v>
      </c>
      <c r="AE11" s="343">
        <v>120</v>
      </c>
    </row>
    <row r="12" spans="1:31" s="454" customFormat="1" ht="13.5" customHeight="1" x14ac:dyDescent="0.15">
      <c r="A12" s="1555"/>
      <c r="B12" s="461" t="s">
        <v>2</v>
      </c>
      <c r="C12" s="685"/>
      <c r="D12" s="874" t="s">
        <v>10</v>
      </c>
      <c r="E12" s="861">
        <v>160</v>
      </c>
      <c r="F12" s="190">
        <v>230</v>
      </c>
      <c r="G12" s="190">
        <v>240</v>
      </c>
      <c r="H12" s="190">
        <v>220</v>
      </c>
      <c r="I12" s="190">
        <v>260</v>
      </c>
      <c r="J12" s="190">
        <v>220</v>
      </c>
      <c r="K12" s="190">
        <v>330</v>
      </c>
      <c r="L12" s="190">
        <v>230</v>
      </c>
      <c r="M12" s="190">
        <v>370</v>
      </c>
      <c r="N12" s="190">
        <v>260</v>
      </c>
      <c r="O12" s="190">
        <v>200</v>
      </c>
      <c r="P12" s="343">
        <v>170</v>
      </c>
      <c r="Q12" s="861">
        <v>330</v>
      </c>
      <c r="R12" s="190">
        <v>160</v>
      </c>
      <c r="S12" s="190">
        <v>190</v>
      </c>
      <c r="T12" s="190">
        <v>230</v>
      </c>
      <c r="U12" s="190">
        <v>230</v>
      </c>
      <c r="V12" s="190">
        <v>310</v>
      </c>
      <c r="W12" s="190">
        <v>220</v>
      </c>
      <c r="X12" s="190">
        <v>180</v>
      </c>
      <c r="Y12" s="190">
        <v>320</v>
      </c>
      <c r="Z12" s="190">
        <v>240</v>
      </c>
      <c r="AA12" s="190">
        <v>150</v>
      </c>
      <c r="AB12" s="190">
        <v>220</v>
      </c>
      <c r="AC12" s="861">
        <v>240</v>
      </c>
      <c r="AD12" s="259">
        <v>370</v>
      </c>
      <c r="AE12" s="343">
        <v>150</v>
      </c>
    </row>
    <row r="13" spans="1:31" s="454" customFormat="1" ht="13.5" customHeight="1" x14ac:dyDescent="0.15">
      <c r="A13" s="1555"/>
      <c r="B13" s="461" t="s">
        <v>3</v>
      </c>
      <c r="C13" s="685"/>
      <c r="D13" s="874" t="s">
        <v>10</v>
      </c>
      <c r="E13" s="861">
        <v>100</v>
      </c>
      <c r="F13" s="190">
        <v>140</v>
      </c>
      <c r="G13" s="190">
        <v>140</v>
      </c>
      <c r="H13" s="190">
        <v>120</v>
      </c>
      <c r="I13" s="190">
        <v>150</v>
      </c>
      <c r="J13" s="190">
        <v>120</v>
      </c>
      <c r="K13" s="190">
        <v>170</v>
      </c>
      <c r="L13" s="190">
        <v>130</v>
      </c>
      <c r="M13" s="190">
        <v>180</v>
      </c>
      <c r="N13" s="190">
        <v>170</v>
      </c>
      <c r="O13" s="190">
        <v>110</v>
      </c>
      <c r="P13" s="343">
        <v>110</v>
      </c>
      <c r="Q13" s="861">
        <v>160</v>
      </c>
      <c r="R13" s="190">
        <v>100</v>
      </c>
      <c r="S13" s="190">
        <v>95</v>
      </c>
      <c r="T13" s="190">
        <v>150</v>
      </c>
      <c r="U13" s="190">
        <v>140</v>
      </c>
      <c r="V13" s="190">
        <v>150</v>
      </c>
      <c r="W13" s="190">
        <v>130</v>
      </c>
      <c r="X13" s="190">
        <v>110</v>
      </c>
      <c r="Y13" s="190">
        <v>170</v>
      </c>
      <c r="Z13" s="190">
        <v>140</v>
      </c>
      <c r="AA13" s="190">
        <v>99</v>
      </c>
      <c r="AB13" s="190">
        <v>130</v>
      </c>
      <c r="AC13" s="861">
        <v>130</v>
      </c>
      <c r="AD13" s="259">
        <v>180</v>
      </c>
      <c r="AE13" s="343">
        <v>95</v>
      </c>
    </row>
    <row r="14" spans="1:31" s="884" customFormat="1" ht="13.5" customHeight="1" x14ac:dyDescent="0.15">
      <c r="A14" s="1555"/>
      <c r="B14" s="879" t="s">
        <v>74</v>
      </c>
      <c r="C14" s="880"/>
      <c r="D14" s="881" t="s">
        <v>75</v>
      </c>
      <c r="E14" s="882" t="s">
        <v>4</v>
      </c>
      <c r="F14" s="120" t="s">
        <v>4</v>
      </c>
      <c r="G14" s="120" t="s">
        <v>4</v>
      </c>
      <c r="H14" s="120" t="s">
        <v>4</v>
      </c>
      <c r="I14" s="120" t="s">
        <v>4</v>
      </c>
      <c r="J14" s="120" t="s">
        <v>4</v>
      </c>
      <c r="K14" s="120" t="s">
        <v>4</v>
      </c>
      <c r="L14" s="120" t="s">
        <v>4</v>
      </c>
      <c r="M14" s="120">
        <v>410000</v>
      </c>
      <c r="N14" s="120" t="s">
        <v>4</v>
      </c>
      <c r="O14" s="120" t="s">
        <v>4</v>
      </c>
      <c r="P14" s="883" t="s">
        <v>4</v>
      </c>
      <c r="Q14" s="882" t="s">
        <v>4</v>
      </c>
      <c r="R14" s="120" t="s">
        <v>4</v>
      </c>
      <c r="S14" s="120" t="s">
        <v>4</v>
      </c>
      <c r="T14" s="120" t="s">
        <v>4</v>
      </c>
      <c r="U14" s="120" t="s">
        <v>4</v>
      </c>
      <c r="V14" s="120" t="s">
        <v>4</v>
      </c>
      <c r="W14" s="120" t="s">
        <v>4</v>
      </c>
      <c r="X14" s="120" t="s">
        <v>4</v>
      </c>
      <c r="Y14" s="120">
        <v>99000</v>
      </c>
      <c r="Z14" s="120" t="s">
        <v>4</v>
      </c>
      <c r="AA14" s="120" t="s">
        <v>4</v>
      </c>
      <c r="AB14" s="120" t="s">
        <v>4</v>
      </c>
      <c r="AC14" s="882">
        <v>250000</v>
      </c>
      <c r="AD14" s="363">
        <v>410000</v>
      </c>
      <c r="AE14" s="883">
        <v>99000</v>
      </c>
    </row>
    <row r="15" spans="1:31" s="454" customFormat="1" ht="13.5" customHeight="1" x14ac:dyDescent="0.15">
      <c r="A15" s="1555"/>
      <c r="B15" s="440" t="s">
        <v>76</v>
      </c>
      <c r="C15" s="687"/>
      <c r="D15" s="885" t="s">
        <v>10</v>
      </c>
      <c r="E15" s="1000">
        <v>31</v>
      </c>
      <c r="F15" s="940">
        <v>32</v>
      </c>
      <c r="G15" s="940">
        <v>32</v>
      </c>
      <c r="H15" s="940">
        <v>31</v>
      </c>
      <c r="I15" s="940">
        <v>31</v>
      </c>
      <c r="J15" s="940">
        <v>32</v>
      </c>
      <c r="K15" s="940">
        <v>41</v>
      </c>
      <c r="L15" s="940">
        <v>35</v>
      </c>
      <c r="M15" s="940">
        <v>28</v>
      </c>
      <c r="N15" s="940">
        <v>29</v>
      </c>
      <c r="O15" s="940">
        <v>28</v>
      </c>
      <c r="P15" s="1001">
        <v>30</v>
      </c>
      <c r="Q15" s="1000">
        <v>30</v>
      </c>
      <c r="R15" s="940">
        <v>31</v>
      </c>
      <c r="S15" s="940">
        <v>27</v>
      </c>
      <c r="T15" s="940">
        <v>28</v>
      </c>
      <c r="U15" s="940">
        <v>28</v>
      </c>
      <c r="V15" s="1002">
        <v>35</v>
      </c>
      <c r="W15" s="940">
        <v>28</v>
      </c>
      <c r="X15" s="940">
        <v>35</v>
      </c>
      <c r="Y15" s="940">
        <v>28</v>
      </c>
      <c r="Z15" s="940">
        <v>31</v>
      </c>
      <c r="AA15" s="940">
        <v>32</v>
      </c>
      <c r="AB15" s="940">
        <v>29</v>
      </c>
      <c r="AC15" s="1003">
        <v>31</v>
      </c>
      <c r="AD15" s="1004">
        <v>41</v>
      </c>
      <c r="AE15" s="1001">
        <v>27</v>
      </c>
    </row>
    <row r="16" spans="1:31" s="454" customFormat="1" ht="13.5" customHeight="1" x14ac:dyDescent="0.15">
      <c r="A16" s="1555"/>
      <c r="B16" s="475" t="s">
        <v>77</v>
      </c>
      <c r="C16" s="684"/>
      <c r="D16" s="886" t="s">
        <v>10</v>
      </c>
      <c r="E16" s="1005">
        <v>20</v>
      </c>
      <c r="F16" s="977">
        <v>20</v>
      </c>
      <c r="G16" s="977">
        <v>20</v>
      </c>
      <c r="H16" s="977">
        <v>18</v>
      </c>
      <c r="I16" s="977">
        <v>21</v>
      </c>
      <c r="J16" s="977">
        <v>19</v>
      </c>
      <c r="K16" s="977">
        <v>18</v>
      </c>
      <c r="L16" s="977">
        <v>20</v>
      </c>
      <c r="M16" s="977">
        <v>20</v>
      </c>
      <c r="N16" s="977">
        <v>16</v>
      </c>
      <c r="O16" s="977">
        <v>17</v>
      </c>
      <c r="P16" s="1006">
        <v>19</v>
      </c>
      <c r="Q16" s="1005">
        <v>19</v>
      </c>
      <c r="R16" s="977">
        <v>18</v>
      </c>
      <c r="S16" s="977">
        <v>17</v>
      </c>
      <c r="T16" s="977">
        <v>19</v>
      </c>
      <c r="U16" s="977">
        <v>19</v>
      </c>
      <c r="V16" s="977">
        <v>18</v>
      </c>
      <c r="W16" s="977">
        <v>21</v>
      </c>
      <c r="X16" s="977">
        <v>22</v>
      </c>
      <c r="Y16" s="977">
        <v>20</v>
      </c>
      <c r="Z16" s="977">
        <v>21</v>
      </c>
      <c r="AA16" s="977">
        <v>19</v>
      </c>
      <c r="AB16" s="977">
        <v>21</v>
      </c>
      <c r="AC16" s="1007">
        <v>19</v>
      </c>
      <c r="AD16" s="1008">
        <v>22</v>
      </c>
      <c r="AE16" s="1006">
        <v>16</v>
      </c>
    </row>
    <row r="17" spans="1:31" s="454" customFormat="1" ht="13.5" customHeight="1" x14ac:dyDescent="0.15">
      <c r="A17" s="1555"/>
      <c r="B17" s="461" t="s">
        <v>78</v>
      </c>
      <c r="C17" s="685"/>
      <c r="D17" s="874" t="s">
        <v>10</v>
      </c>
      <c r="E17" s="1009">
        <v>12</v>
      </c>
      <c r="F17" s="932">
        <v>12</v>
      </c>
      <c r="G17" s="932">
        <v>12</v>
      </c>
      <c r="H17" s="932">
        <v>13</v>
      </c>
      <c r="I17" s="932">
        <v>9.9</v>
      </c>
      <c r="J17" s="1010">
        <v>13</v>
      </c>
      <c r="K17" s="932">
        <v>24</v>
      </c>
      <c r="L17" s="932">
        <v>15</v>
      </c>
      <c r="M17" s="932">
        <v>7.6</v>
      </c>
      <c r="N17" s="932">
        <v>13</v>
      </c>
      <c r="O17" s="932">
        <v>11</v>
      </c>
      <c r="P17" s="1011">
        <v>11</v>
      </c>
      <c r="Q17" s="1009">
        <v>10</v>
      </c>
      <c r="R17" s="932">
        <v>13</v>
      </c>
      <c r="S17" s="932">
        <v>9.8000000000000007</v>
      </c>
      <c r="T17" s="1010">
        <v>9.1999999999999993</v>
      </c>
      <c r="U17" s="932">
        <v>9.5</v>
      </c>
      <c r="V17" s="1010">
        <v>16</v>
      </c>
      <c r="W17" s="932">
        <v>7.9</v>
      </c>
      <c r="X17" s="1010">
        <v>13</v>
      </c>
      <c r="Y17" s="1010">
        <v>7.7</v>
      </c>
      <c r="Z17" s="932">
        <v>11</v>
      </c>
      <c r="AA17" s="932">
        <v>12</v>
      </c>
      <c r="AB17" s="932">
        <v>7.6</v>
      </c>
      <c r="AC17" s="1012">
        <v>12</v>
      </c>
      <c r="AD17" s="1013">
        <v>24</v>
      </c>
      <c r="AE17" s="1011">
        <v>7.6</v>
      </c>
    </row>
    <row r="18" spans="1:31" s="454" customFormat="1" ht="13.5" customHeight="1" x14ac:dyDescent="0.15">
      <c r="A18" s="1555"/>
      <c r="B18" s="461" t="s">
        <v>79</v>
      </c>
      <c r="C18" s="685"/>
      <c r="D18" s="874" t="s">
        <v>10</v>
      </c>
      <c r="E18" s="861" t="s">
        <v>4</v>
      </c>
      <c r="F18" s="190" t="s">
        <v>4</v>
      </c>
      <c r="G18" s="190" t="s">
        <v>4</v>
      </c>
      <c r="H18" s="190" t="s">
        <v>4</v>
      </c>
      <c r="I18" s="190" t="s">
        <v>4</v>
      </c>
      <c r="J18" s="190" t="s">
        <v>4</v>
      </c>
      <c r="K18" s="190" t="s">
        <v>4</v>
      </c>
      <c r="L18" s="190" t="s">
        <v>4</v>
      </c>
      <c r="M18" s="190" t="s">
        <v>173</v>
      </c>
      <c r="N18" s="190" t="s">
        <v>4</v>
      </c>
      <c r="O18" s="190" t="s">
        <v>4</v>
      </c>
      <c r="P18" s="343" t="s">
        <v>4</v>
      </c>
      <c r="Q18" s="861" t="s">
        <v>4</v>
      </c>
      <c r="R18" s="190" t="s">
        <v>4</v>
      </c>
      <c r="S18" s="190" t="s">
        <v>4</v>
      </c>
      <c r="T18" s="190" t="s">
        <v>4</v>
      </c>
      <c r="U18" s="190" t="s">
        <v>4</v>
      </c>
      <c r="V18" s="190" t="s">
        <v>4</v>
      </c>
      <c r="W18" s="190" t="s">
        <v>4</v>
      </c>
      <c r="X18" s="190" t="s">
        <v>4</v>
      </c>
      <c r="Y18" s="190" t="s">
        <v>173</v>
      </c>
      <c r="Z18" s="190" t="s">
        <v>4</v>
      </c>
      <c r="AA18" s="190" t="s">
        <v>4</v>
      </c>
      <c r="AB18" s="190" t="s">
        <v>4</v>
      </c>
      <c r="AC18" s="887" t="s">
        <v>173</v>
      </c>
      <c r="AD18" s="259" t="s">
        <v>173</v>
      </c>
      <c r="AE18" s="343" t="s">
        <v>173</v>
      </c>
    </row>
    <row r="19" spans="1:31" s="454" customFormat="1" ht="13.5" customHeight="1" x14ac:dyDescent="0.15">
      <c r="A19" s="1555"/>
      <c r="B19" s="464" t="s">
        <v>80</v>
      </c>
      <c r="C19" s="686"/>
      <c r="D19" s="888" t="s">
        <v>10</v>
      </c>
      <c r="E19" s="345" t="s">
        <v>4</v>
      </c>
      <c r="F19" s="241" t="s">
        <v>4</v>
      </c>
      <c r="G19" s="241" t="s">
        <v>4</v>
      </c>
      <c r="H19" s="241" t="s">
        <v>4</v>
      </c>
      <c r="I19" s="241" t="s">
        <v>4</v>
      </c>
      <c r="J19" s="241" t="s">
        <v>4</v>
      </c>
      <c r="K19" s="241" t="s">
        <v>4</v>
      </c>
      <c r="L19" s="241" t="s">
        <v>4</v>
      </c>
      <c r="M19" s="241" t="s">
        <v>173</v>
      </c>
      <c r="N19" s="241" t="s">
        <v>4</v>
      </c>
      <c r="O19" s="241" t="s">
        <v>4</v>
      </c>
      <c r="P19" s="353" t="s">
        <v>4</v>
      </c>
      <c r="Q19" s="345" t="s">
        <v>4</v>
      </c>
      <c r="R19" s="241" t="s">
        <v>4</v>
      </c>
      <c r="S19" s="241" t="s">
        <v>4</v>
      </c>
      <c r="T19" s="241" t="s">
        <v>4</v>
      </c>
      <c r="U19" s="241" t="s">
        <v>4</v>
      </c>
      <c r="V19" s="241" t="s">
        <v>4</v>
      </c>
      <c r="W19" s="241" t="s">
        <v>4</v>
      </c>
      <c r="X19" s="241" t="s">
        <v>4</v>
      </c>
      <c r="Y19" s="241" t="s">
        <v>173</v>
      </c>
      <c r="Z19" s="241" t="s">
        <v>4</v>
      </c>
      <c r="AA19" s="241" t="s">
        <v>4</v>
      </c>
      <c r="AB19" s="241" t="s">
        <v>4</v>
      </c>
      <c r="AC19" s="345" t="s">
        <v>173</v>
      </c>
      <c r="AD19" s="346" t="s">
        <v>173</v>
      </c>
      <c r="AE19" s="353" t="s">
        <v>173</v>
      </c>
    </row>
    <row r="20" spans="1:31" s="454" customFormat="1" ht="13.5" customHeight="1" thickBot="1" x14ac:dyDescent="0.2">
      <c r="A20" s="1556"/>
      <c r="B20" s="889" t="s">
        <v>81</v>
      </c>
      <c r="C20" s="890"/>
      <c r="D20" s="891" t="s">
        <v>10</v>
      </c>
      <c r="E20" s="1014">
        <v>4.0999999999999996</v>
      </c>
      <c r="F20" s="1015">
        <v>4</v>
      </c>
      <c r="G20" s="1015">
        <v>3.8</v>
      </c>
      <c r="H20" s="1015">
        <v>4.0999999999999996</v>
      </c>
      <c r="I20" s="1015">
        <v>3.7</v>
      </c>
      <c r="J20" s="1015">
        <v>3.7</v>
      </c>
      <c r="K20" s="1015">
        <v>6.2</v>
      </c>
      <c r="L20" s="1015">
        <v>5.0999999999999996</v>
      </c>
      <c r="M20" s="1015">
        <v>3.7</v>
      </c>
      <c r="N20" s="1015">
        <v>4.4000000000000004</v>
      </c>
      <c r="O20" s="1015">
        <v>3.3</v>
      </c>
      <c r="P20" s="1016">
        <v>3.3</v>
      </c>
      <c r="Q20" s="1014">
        <v>3.2</v>
      </c>
      <c r="R20" s="1015">
        <v>3.1</v>
      </c>
      <c r="S20" s="1015">
        <v>3.2</v>
      </c>
      <c r="T20" s="1015">
        <v>3.4</v>
      </c>
      <c r="U20" s="1015">
        <v>3.4</v>
      </c>
      <c r="V20" s="1015">
        <v>3.4</v>
      </c>
      <c r="W20" s="1015">
        <v>2.4</v>
      </c>
      <c r="X20" s="1015">
        <v>4.2</v>
      </c>
      <c r="Y20" s="1015">
        <v>3.3</v>
      </c>
      <c r="Z20" s="1015">
        <v>3.3</v>
      </c>
      <c r="AA20" s="1015">
        <v>3.7</v>
      </c>
      <c r="AB20" s="1015">
        <v>3.2</v>
      </c>
      <c r="AC20" s="1014">
        <v>3.7</v>
      </c>
      <c r="AD20" s="1017">
        <v>6.2</v>
      </c>
      <c r="AE20" s="1016">
        <v>2.4</v>
      </c>
    </row>
    <row r="21" spans="1:31" s="454" customFormat="1" ht="13.5" customHeight="1" x14ac:dyDescent="0.15">
      <c r="A21" s="1554" t="s">
        <v>83</v>
      </c>
      <c r="B21" s="870" t="s">
        <v>72</v>
      </c>
      <c r="C21" s="780"/>
      <c r="D21" s="871" t="s">
        <v>73</v>
      </c>
      <c r="E21" s="1022">
        <v>3</v>
      </c>
      <c r="F21" s="1023">
        <v>3</v>
      </c>
      <c r="G21" s="1023">
        <v>3</v>
      </c>
      <c r="H21" s="1023">
        <v>3</v>
      </c>
      <c r="I21" s="1023">
        <v>3</v>
      </c>
      <c r="J21" s="1023">
        <v>2</v>
      </c>
      <c r="K21" s="1023">
        <v>2.5</v>
      </c>
      <c r="L21" s="1023">
        <v>2.5</v>
      </c>
      <c r="M21" s="1023">
        <v>3</v>
      </c>
      <c r="N21" s="1023">
        <v>2.5</v>
      </c>
      <c r="O21" s="1023">
        <v>3</v>
      </c>
      <c r="P21" s="1024">
        <v>2.5</v>
      </c>
      <c r="Q21" s="1022">
        <v>2.5</v>
      </c>
      <c r="R21" s="1023">
        <v>2.5</v>
      </c>
      <c r="S21" s="1023">
        <v>2.5</v>
      </c>
      <c r="T21" s="1023">
        <v>2.5</v>
      </c>
      <c r="U21" s="1023">
        <v>2.5</v>
      </c>
      <c r="V21" s="1023">
        <v>2.5</v>
      </c>
      <c r="W21" s="1023">
        <v>2.5</v>
      </c>
      <c r="X21" s="1023">
        <v>2.5</v>
      </c>
      <c r="Y21" s="1023">
        <v>2.5</v>
      </c>
      <c r="Z21" s="1023">
        <v>2</v>
      </c>
      <c r="AA21" s="1023">
        <v>2</v>
      </c>
      <c r="AB21" s="1025">
        <v>2.5</v>
      </c>
      <c r="AC21" s="1026">
        <v>2.5</v>
      </c>
      <c r="AD21" s="1027">
        <v>3</v>
      </c>
      <c r="AE21" s="1028">
        <v>2</v>
      </c>
    </row>
    <row r="22" spans="1:31" s="454" customFormat="1" ht="13.5" customHeight="1" x14ac:dyDescent="0.15">
      <c r="A22" s="1555"/>
      <c r="B22" s="461" t="s">
        <v>0</v>
      </c>
      <c r="C22" s="685"/>
      <c r="D22" s="874" t="s">
        <v>4</v>
      </c>
      <c r="E22" s="877">
        <v>7.2</v>
      </c>
      <c r="F22" s="257">
        <v>7</v>
      </c>
      <c r="G22" s="257">
        <v>7.2</v>
      </c>
      <c r="H22" s="257">
        <v>7.1</v>
      </c>
      <c r="I22" s="257">
        <v>7.1</v>
      </c>
      <c r="J22" s="257">
        <v>7</v>
      </c>
      <c r="K22" s="257">
        <v>7.1</v>
      </c>
      <c r="L22" s="257">
        <v>7.1</v>
      </c>
      <c r="M22" s="257">
        <v>7</v>
      </c>
      <c r="N22" s="257">
        <v>7.1</v>
      </c>
      <c r="O22" s="257">
        <v>7.1</v>
      </c>
      <c r="P22" s="894">
        <v>7.1</v>
      </c>
      <c r="Q22" s="877">
        <v>7.1</v>
      </c>
      <c r="R22" s="257">
        <v>7.2</v>
      </c>
      <c r="S22" s="257">
        <v>7.2</v>
      </c>
      <c r="T22" s="257">
        <v>7.3</v>
      </c>
      <c r="U22" s="257">
        <v>7.3</v>
      </c>
      <c r="V22" s="257">
        <v>7.2</v>
      </c>
      <c r="W22" s="257">
        <v>7.3</v>
      </c>
      <c r="X22" s="257">
        <v>7.4</v>
      </c>
      <c r="Y22" s="257">
        <v>7.3</v>
      </c>
      <c r="Z22" s="257">
        <v>7.3</v>
      </c>
      <c r="AA22" s="257">
        <v>7.3</v>
      </c>
      <c r="AB22" s="895">
        <v>7.2</v>
      </c>
      <c r="AC22" s="999" t="s">
        <v>136</v>
      </c>
      <c r="AD22" s="257">
        <v>7.4</v>
      </c>
      <c r="AE22" s="894">
        <v>7</v>
      </c>
    </row>
    <row r="23" spans="1:31" s="454" customFormat="1" ht="13.5" customHeight="1" x14ac:dyDescent="0.15">
      <c r="A23" s="1555"/>
      <c r="B23" s="896" t="s">
        <v>1</v>
      </c>
      <c r="C23" s="897"/>
      <c r="D23" s="874" t="s">
        <v>10</v>
      </c>
      <c r="E23" s="861">
        <v>210</v>
      </c>
      <c r="F23" s="259">
        <v>150</v>
      </c>
      <c r="G23" s="259">
        <v>200</v>
      </c>
      <c r="H23" s="259">
        <v>130</v>
      </c>
      <c r="I23" s="259">
        <v>170</v>
      </c>
      <c r="J23" s="259">
        <v>300</v>
      </c>
      <c r="K23" s="259">
        <v>210</v>
      </c>
      <c r="L23" s="259">
        <v>170</v>
      </c>
      <c r="M23" s="259">
        <v>150</v>
      </c>
      <c r="N23" s="259">
        <v>190</v>
      </c>
      <c r="O23" s="259">
        <v>210</v>
      </c>
      <c r="P23" s="343">
        <v>190</v>
      </c>
      <c r="Q23" s="861">
        <v>210</v>
      </c>
      <c r="R23" s="259">
        <v>200</v>
      </c>
      <c r="S23" s="259">
        <v>160</v>
      </c>
      <c r="T23" s="259">
        <v>190</v>
      </c>
      <c r="U23" s="259">
        <v>170</v>
      </c>
      <c r="V23" s="259">
        <v>210</v>
      </c>
      <c r="W23" s="259">
        <v>190</v>
      </c>
      <c r="X23" s="259">
        <v>170</v>
      </c>
      <c r="Y23" s="259">
        <v>220</v>
      </c>
      <c r="Z23" s="259">
        <v>190</v>
      </c>
      <c r="AA23" s="259">
        <v>200</v>
      </c>
      <c r="AB23" s="893">
        <v>210</v>
      </c>
      <c r="AC23" s="861">
        <v>190</v>
      </c>
      <c r="AD23" s="259">
        <v>300</v>
      </c>
      <c r="AE23" s="343">
        <v>130</v>
      </c>
    </row>
    <row r="24" spans="1:31" s="454" customFormat="1" ht="13.5" customHeight="1" x14ac:dyDescent="0.15">
      <c r="A24" s="1555"/>
      <c r="B24" s="461" t="s">
        <v>2</v>
      </c>
      <c r="C24" s="685"/>
      <c r="D24" s="874" t="s">
        <v>10</v>
      </c>
      <c r="E24" s="861">
        <v>200</v>
      </c>
      <c r="F24" s="259">
        <v>160</v>
      </c>
      <c r="G24" s="259">
        <v>190</v>
      </c>
      <c r="H24" s="259">
        <v>170</v>
      </c>
      <c r="I24" s="259">
        <v>180</v>
      </c>
      <c r="J24" s="259">
        <v>340</v>
      </c>
      <c r="K24" s="259">
        <v>190</v>
      </c>
      <c r="L24" s="259">
        <v>190</v>
      </c>
      <c r="M24" s="259">
        <v>170</v>
      </c>
      <c r="N24" s="259">
        <v>170</v>
      </c>
      <c r="O24" s="259">
        <v>170</v>
      </c>
      <c r="P24" s="343">
        <v>190</v>
      </c>
      <c r="Q24" s="861">
        <v>190</v>
      </c>
      <c r="R24" s="259">
        <v>180</v>
      </c>
      <c r="S24" s="259">
        <v>190</v>
      </c>
      <c r="T24" s="259">
        <v>190</v>
      </c>
      <c r="U24" s="259">
        <v>180</v>
      </c>
      <c r="V24" s="259">
        <v>180</v>
      </c>
      <c r="W24" s="259">
        <v>200</v>
      </c>
      <c r="X24" s="259">
        <v>190</v>
      </c>
      <c r="Y24" s="259">
        <v>180</v>
      </c>
      <c r="Z24" s="259">
        <v>240</v>
      </c>
      <c r="AA24" s="259">
        <v>200</v>
      </c>
      <c r="AB24" s="893">
        <v>200</v>
      </c>
      <c r="AC24" s="861">
        <v>190</v>
      </c>
      <c r="AD24" s="259">
        <v>340</v>
      </c>
      <c r="AE24" s="343">
        <v>160</v>
      </c>
    </row>
    <row r="25" spans="1:31" s="454" customFormat="1" ht="13.5" customHeight="1" x14ac:dyDescent="0.15">
      <c r="A25" s="1555"/>
      <c r="B25" s="461" t="s">
        <v>3</v>
      </c>
      <c r="C25" s="685"/>
      <c r="D25" s="874" t="s">
        <v>10</v>
      </c>
      <c r="E25" s="861">
        <v>130</v>
      </c>
      <c r="F25" s="259">
        <v>120</v>
      </c>
      <c r="G25" s="259">
        <v>120</v>
      </c>
      <c r="H25" s="259">
        <v>120</v>
      </c>
      <c r="I25" s="259">
        <v>130</v>
      </c>
      <c r="J25" s="259">
        <v>180</v>
      </c>
      <c r="K25" s="259">
        <v>130</v>
      </c>
      <c r="L25" s="259">
        <v>120</v>
      </c>
      <c r="M25" s="259">
        <v>100</v>
      </c>
      <c r="N25" s="259">
        <v>120</v>
      </c>
      <c r="O25" s="259">
        <v>120</v>
      </c>
      <c r="P25" s="343">
        <v>130</v>
      </c>
      <c r="Q25" s="861">
        <v>110</v>
      </c>
      <c r="R25" s="259">
        <v>140</v>
      </c>
      <c r="S25" s="259">
        <v>120</v>
      </c>
      <c r="T25" s="259">
        <v>120</v>
      </c>
      <c r="U25" s="259">
        <v>130</v>
      </c>
      <c r="V25" s="259">
        <v>120</v>
      </c>
      <c r="W25" s="259">
        <v>130</v>
      </c>
      <c r="X25" s="259">
        <v>130</v>
      </c>
      <c r="Y25" s="259">
        <v>120</v>
      </c>
      <c r="Z25" s="259">
        <v>140</v>
      </c>
      <c r="AA25" s="259">
        <v>130</v>
      </c>
      <c r="AB25" s="893">
        <v>140</v>
      </c>
      <c r="AC25" s="861">
        <v>130</v>
      </c>
      <c r="AD25" s="259">
        <v>180</v>
      </c>
      <c r="AE25" s="343">
        <v>100</v>
      </c>
    </row>
    <row r="26" spans="1:31" s="454" customFormat="1" ht="13.5" customHeight="1" x14ac:dyDescent="0.15">
      <c r="A26" s="1555"/>
      <c r="B26" s="440" t="s">
        <v>76</v>
      </c>
      <c r="C26" s="687"/>
      <c r="D26" s="885" t="s">
        <v>10</v>
      </c>
      <c r="E26" s="1000">
        <v>41</v>
      </c>
      <c r="F26" s="1029">
        <v>40</v>
      </c>
      <c r="G26" s="1029">
        <v>40</v>
      </c>
      <c r="H26" s="1029">
        <v>37</v>
      </c>
      <c r="I26" s="1029">
        <v>37</v>
      </c>
      <c r="J26" s="1029">
        <v>48</v>
      </c>
      <c r="K26" s="1029">
        <v>44</v>
      </c>
      <c r="L26" s="1029">
        <v>38</v>
      </c>
      <c r="M26" s="1029">
        <v>35</v>
      </c>
      <c r="N26" s="1029">
        <v>34</v>
      </c>
      <c r="O26" s="1029">
        <v>34</v>
      </c>
      <c r="P26" s="1001">
        <v>40</v>
      </c>
      <c r="Q26" s="1000">
        <v>39</v>
      </c>
      <c r="R26" s="1029">
        <v>33</v>
      </c>
      <c r="S26" s="1029">
        <v>33</v>
      </c>
      <c r="T26" s="1029">
        <v>36</v>
      </c>
      <c r="U26" s="1029">
        <v>40</v>
      </c>
      <c r="V26" s="1029">
        <v>32</v>
      </c>
      <c r="W26" s="1029">
        <v>40</v>
      </c>
      <c r="X26" s="1029">
        <v>42</v>
      </c>
      <c r="Y26" s="1029">
        <v>38</v>
      </c>
      <c r="Z26" s="1029">
        <v>39</v>
      </c>
      <c r="AA26" s="1029">
        <v>48</v>
      </c>
      <c r="AB26" s="1030">
        <v>40</v>
      </c>
      <c r="AC26" s="1000">
        <v>39</v>
      </c>
      <c r="AD26" s="1029">
        <v>48</v>
      </c>
      <c r="AE26" s="1001">
        <v>32</v>
      </c>
    </row>
    <row r="27" spans="1:31" s="454" customFormat="1" ht="13.5" customHeight="1" x14ac:dyDescent="0.15">
      <c r="A27" s="1555"/>
      <c r="B27" s="475" t="s">
        <v>77</v>
      </c>
      <c r="C27" s="684"/>
      <c r="D27" s="886" t="s">
        <v>10</v>
      </c>
      <c r="E27" s="1005">
        <v>27</v>
      </c>
      <c r="F27" s="1008">
        <v>27</v>
      </c>
      <c r="G27" s="1008">
        <v>25</v>
      </c>
      <c r="H27" s="1008">
        <v>25</v>
      </c>
      <c r="I27" s="1008">
        <v>24</v>
      </c>
      <c r="J27" s="1008">
        <v>25</v>
      </c>
      <c r="K27" s="1008">
        <v>26</v>
      </c>
      <c r="L27" s="1008">
        <v>25</v>
      </c>
      <c r="M27" s="1008">
        <v>25</v>
      </c>
      <c r="N27" s="1008">
        <v>22</v>
      </c>
      <c r="O27" s="1008">
        <v>23</v>
      </c>
      <c r="P27" s="1006">
        <v>23</v>
      </c>
      <c r="Q27" s="1005">
        <v>28</v>
      </c>
      <c r="R27" s="1008">
        <v>23</v>
      </c>
      <c r="S27" s="1008">
        <v>23</v>
      </c>
      <c r="T27" s="1008">
        <v>25</v>
      </c>
      <c r="U27" s="1008">
        <v>28</v>
      </c>
      <c r="V27" s="1008">
        <v>23</v>
      </c>
      <c r="W27" s="1008">
        <v>30</v>
      </c>
      <c r="X27" s="1008">
        <v>30</v>
      </c>
      <c r="Y27" s="1008">
        <v>27</v>
      </c>
      <c r="Z27" s="1008">
        <v>27</v>
      </c>
      <c r="AA27" s="1008">
        <v>31</v>
      </c>
      <c r="AB27" s="1031">
        <v>30</v>
      </c>
      <c r="AC27" s="1007">
        <v>26</v>
      </c>
      <c r="AD27" s="1008">
        <v>31</v>
      </c>
      <c r="AE27" s="1006">
        <v>22</v>
      </c>
    </row>
    <row r="28" spans="1:31" s="454" customFormat="1" ht="13.5" customHeight="1" x14ac:dyDescent="0.15">
      <c r="A28" s="1555"/>
      <c r="B28" s="461" t="s">
        <v>78</v>
      </c>
      <c r="C28" s="685"/>
      <c r="D28" s="874" t="s">
        <v>10</v>
      </c>
      <c r="E28" s="1009">
        <v>14</v>
      </c>
      <c r="F28" s="1013">
        <v>13</v>
      </c>
      <c r="G28" s="1013">
        <v>15</v>
      </c>
      <c r="H28" s="1013">
        <v>12</v>
      </c>
      <c r="I28" s="1013">
        <v>13</v>
      </c>
      <c r="J28" s="1013">
        <v>23</v>
      </c>
      <c r="K28" s="1013">
        <v>18</v>
      </c>
      <c r="L28" s="1013">
        <v>13</v>
      </c>
      <c r="M28" s="1013">
        <v>10</v>
      </c>
      <c r="N28" s="1013">
        <v>12</v>
      </c>
      <c r="O28" s="1013">
        <v>11</v>
      </c>
      <c r="P28" s="1011">
        <v>17</v>
      </c>
      <c r="Q28" s="1009">
        <v>12</v>
      </c>
      <c r="R28" s="1013">
        <v>9.6999999999999993</v>
      </c>
      <c r="S28" s="1013">
        <v>10</v>
      </c>
      <c r="T28" s="1013">
        <v>10</v>
      </c>
      <c r="U28" s="1013">
        <v>12</v>
      </c>
      <c r="V28" s="1013">
        <v>9.3000000000000007</v>
      </c>
      <c r="W28" s="1013">
        <v>9.1</v>
      </c>
      <c r="X28" s="1013">
        <v>12</v>
      </c>
      <c r="Y28" s="1013">
        <v>11</v>
      </c>
      <c r="Z28" s="1013">
        <v>12</v>
      </c>
      <c r="AA28" s="1013">
        <v>17</v>
      </c>
      <c r="AB28" s="1032">
        <v>10</v>
      </c>
      <c r="AC28" s="1033">
        <v>13</v>
      </c>
      <c r="AD28" s="1034">
        <v>23</v>
      </c>
      <c r="AE28" s="1035">
        <v>9.1</v>
      </c>
    </row>
    <row r="29" spans="1:31" s="454" customFormat="1" ht="13.5" customHeight="1" thickBot="1" x14ac:dyDescent="0.2">
      <c r="A29" s="1556"/>
      <c r="B29" s="889" t="s">
        <v>81</v>
      </c>
      <c r="C29" s="890"/>
      <c r="D29" s="891" t="s">
        <v>10</v>
      </c>
      <c r="E29" s="1014">
        <v>5.4</v>
      </c>
      <c r="F29" s="1036">
        <v>5.0999999999999996</v>
      </c>
      <c r="G29" s="1036">
        <v>5.4</v>
      </c>
      <c r="H29" s="1036">
        <v>4.7</v>
      </c>
      <c r="I29" s="1036">
        <v>4.9000000000000004</v>
      </c>
      <c r="J29" s="1036">
        <v>6.8</v>
      </c>
      <c r="K29" s="1036">
        <v>5.5</v>
      </c>
      <c r="L29" s="1036">
        <v>5.4</v>
      </c>
      <c r="M29" s="1036">
        <v>4.9000000000000004</v>
      </c>
      <c r="N29" s="1036">
        <v>4.5999999999999996</v>
      </c>
      <c r="O29" s="1036">
        <v>4.8</v>
      </c>
      <c r="P29" s="1016">
        <v>5.2</v>
      </c>
      <c r="Q29" s="1014">
        <v>4.7</v>
      </c>
      <c r="R29" s="1036">
        <v>3.6</v>
      </c>
      <c r="S29" s="1036">
        <v>4.5999999999999996</v>
      </c>
      <c r="T29" s="1036">
        <v>4.9000000000000004</v>
      </c>
      <c r="U29" s="1036">
        <v>5.3</v>
      </c>
      <c r="V29" s="1036">
        <v>4.3</v>
      </c>
      <c r="W29" s="1036">
        <v>4.4000000000000004</v>
      </c>
      <c r="X29" s="1036">
        <v>4.4000000000000004</v>
      </c>
      <c r="Y29" s="1036">
        <v>5.0999999999999996</v>
      </c>
      <c r="Z29" s="1036">
        <v>4.9000000000000004</v>
      </c>
      <c r="AA29" s="1036">
        <v>6.1</v>
      </c>
      <c r="AB29" s="1037">
        <v>5.7</v>
      </c>
      <c r="AC29" s="1038">
        <v>5</v>
      </c>
      <c r="AD29" s="1036">
        <v>6.8</v>
      </c>
      <c r="AE29" s="1016">
        <v>3.6</v>
      </c>
    </row>
    <row r="30" spans="1:31" s="454" customFormat="1" ht="13.5" customHeight="1" x14ac:dyDescent="0.15">
      <c r="A30" s="1554" t="s">
        <v>97</v>
      </c>
      <c r="B30" s="870" t="s">
        <v>71</v>
      </c>
      <c r="C30" s="780" t="s">
        <v>162</v>
      </c>
      <c r="D30" s="899" t="s">
        <v>69</v>
      </c>
      <c r="E30" s="872">
        <v>21.5</v>
      </c>
      <c r="F30" s="291">
        <v>22</v>
      </c>
      <c r="G30" s="291">
        <v>22</v>
      </c>
      <c r="H30" s="291">
        <v>24</v>
      </c>
      <c r="I30" s="291">
        <v>25</v>
      </c>
      <c r="J30" s="291">
        <v>26</v>
      </c>
      <c r="K30" s="291">
        <v>27</v>
      </c>
      <c r="L30" s="291">
        <v>28.5</v>
      </c>
      <c r="M30" s="291">
        <v>29.5</v>
      </c>
      <c r="N30" s="291">
        <v>28</v>
      </c>
      <c r="O30" s="291">
        <v>28.5</v>
      </c>
      <c r="P30" s="892">
        <v>28</v>
      </c>
      <c r="Q30" s="872">
        <v>28.5</v>
      </c>
      <c r="R30" s="291">
        <v>25.5</v>
      </c>
      <c r="S30" s="291">
        <v>25.5</v>
      </c>
      <c r="T30" s="291">
        <v>23.5</v>
      </c>
      <c r="U30" s="291">
        <v>22.5</v>
      </c>
      <c r="V30" s="291">
        <v>21.5</v>
      </c>
      <c r="W30" s="291">
        <v>20.5</v>
      </c>
      <c r="X30" s="291">
        <v>19.5</v>
      </c>
      <c r="Y30" s="291">
        <v>19.5</v>
      </c>
      <c r="Z30" s="291">
        <v>19.5</v>
      </c>
      <c r="AA30" s="291">
        <v>19.5</v>
      </c>
      <c r="AB30" s="291">
        <v>21</v>
      </c>
      <c r="AC30" s="1039">
        <v>24</v>
      </c>
      <c r="AD30" s="997">
        <v>29.5</v>
      </c>
      <c r="AE30" s="892">
        <v>19.5</v>
      </c>
    </row>
    <row r="31" spans="1:31" s="454" customFormat="1" ht="13.5" customHeight="1" x14ac:dyDescent="0.15">
      <c r="A31" s="1555"/>
      <c r="B31" s="461" t="s">
        <v>72</v>
      </c>
      <c r="C31" s="685" t="s">
        <v>162</v>
      </c>
      <c r="D31" s="457" t="s">
        <v>73</v>
      </c>
      <c r="E31" s="877" t="s">
        <v>172</v>
      </c>
      <c r="F31" s="186" t="s">
        <v>172</v>
      </c>
      <c r="G31" s="186" t="s">
        <v>172</v>
      </c>
      <c r="H31" s="186" t="s">
        <v>172</v>
      </c>
      <c r="I31" s="186" t="s">
        <v>172</v>
      </c>
      <c r="J31" s="186" t="s">
        <v>172</v>
      </c>
      <c r="K31" s="186" t="s">
        <v>172</v>
      </c>
      <c r="L31" s="186" t="s">
        <v>172</v>
      </c>
      <c r="M31" s="186" t="s">
        <v>172</v>
      </c>
      <c r="N31" s="186" t="s">
        <v>172</v>
      </c>
      <c r="O31" s="186" t="s">
        <v>172</v>
      </c>
      <c r="P31" s="894" t="s">
        <v>172</v>
      </c>
      <c r="Q31" s="877" t="s">
        <v>172</v>
      </c>
      <c r="R31" s="186" t="s">
        <v>172</v>
      </c>
      <c r="S31" s="186" t="s">
        <v>172</v>
      </c>
      <c r="T31" s="186" t="s">
        <v>172</v>
      </c>
      <c r="U31" s="186" t="s">
        <v>172</v>
      </c>
      <c r="V31" s="186" t="s">
        <v>172</v>
      </c>
      <c r="W31" s="186" t="s">
        <v>172</v>
      </c>
      <c r="X31" s="186" t="s">
        <v>172</v>
      </c>
      <c r="Y31" s="186" t="s">
        <v>172</v>
      </c>
      <c r="Z31" s="186" t="s">
        <v>172</v>
      </c>
      <c r="AA31" s="186" t="s">
        <v>172</v>
      </c>
      <c r="AB31" s="186" t="s">
        <v>172</v>
      </c>
      <c r="AC31" s="877" t="s">
        <v>208</v>
      </c>
      <c r="AD31" s="257" t="s">
        <v>172</v>
      </c>
      <c r="AE31" s="894" t="s">
        <v>172</v>
      </c>
    </row>
    <row r="32" spans="1:31" s="454" customFormat="1" ht="13.5" customHeight="1" x14ac:dyDescent="0.15">
      <c r="A32" s="1555"/>
      <c r="B32" s="900" t="s">
        <v>0</v>
      </c>
      <c r="C32" s="901" t="s">
        <v>162</v>
      </c>
      <c r="D32" s="902" t="s">
        <v>4</v>
      </c>
      <c r="E32" s="1040">
        <v>6.7</v>
      </c>
      <c r="F32" s="1040">
        <v>6.8</v>
      </c>
      <c r="G32" s="1040">
        <v>6.6</v>
      </c>
      <c r="H32" s="1040">
        <v>6.7</v>
      </c>
      <c r="I32" s="1040">
        <v>6.6</v>
      </c>
      <c r="J32" s="1040">
        <v>6.8</v>
      </c>
      <c r="K32" s="1040">
        <v>6.6</v>
      </c>
      <c r="L32" s="1040">
        <v>6.8</v>
      </c>
      <c r="M32" s="1040">
        <v>6.9</v>
      </c>
      <c r="N32" s="1040">
        <v>6.9</v>
      </c>
      <c r="O32" s="1040">
        <v>6.9</v>
      </c>
      <c r="P32" s="1041">
        <v>6.8</v>
      </c>
      <c r="Q32" s="1042">
        <v>6.8</v>
      </c>
      <c r="R32" s="1040">
        <v>6.8</v>
      </c>
      <c r="S32" s="1040">
        <v>7</v>
      </c>
      <c r="T32" s="1040">
        <v>6.8</v>
      </c>
      <c r="U32" s="1043">
        <v>6.4</v>
      </c>
      <c r="V32" s="1040">
        <v>6.6</v>
      </c>
      <c r="W32" s="1043">
        <v>6.4</v>
      </c>
      <c r="X32" s="1040">
        <v>6.5</v>
      </c>
      <c r="Y32" s="1040">
        <v>6.6</v>
      </c>
      <c r="Z32" s="1040">
        <v>6.5</v>
      </c>
      <c r="AA32" s="1040">
        <v>6.4</v>
      </c>
      <c r="AB32" s="1040">
        <v>6.7</v>
      </c>
      <c r="AC32" s="1044" t="s">
        <v>52</v>
      </c>
      <c r="AD32" s="1045">
        <v>7</v>
      </c>
      <c r="AE32" s="1041">
        <v>6.4</v>
      </c>
    </row>
    <row r="33" spans="1:31" s="454" customFormat="1" ht="13.5" customHeight="1" x14ac:dyDescent="0.15">
      <c r="A33" s="1555"/>
      <c r="B33" s="1557" t="s">
        <v>1</v>
      </c>
      <c r="C33" s="684" t="s">
        <v>171</v>
      </c>
      <c r="D33" s="476" t="s">
        <v>10</v>
      </c>
      <c r="E33" s="232">
        <v>2.4</v>
      </c>
      <c r="F33" s="232" t="s">
        <v>4</v>
      </c>
      <c r="G33" s="232">
        <v>1.8</v>
      </c>
      <c r="H33" s="232" t="s">
        <v>4</v>
      </c>
      <c r="I33" s="232">
        <v>1.2</v>
      </c>
      <c r="J33" s="232" t="s">
        <v>4</v>
      </c>
      <c r="K33" s="232">
        <v>0.9</v>
      </c>
      <c r="L33" s="232" t="s">
        <v>4</v>
      </c>
      <c r="M33" s="232">
        <v>0.7</v>
      </c>
      <c r="N33" s="232" t="s">
        <v>4</v>
      </c>
      <c r="O33" s="232">
        <v>2.1</v>
      </c>
      <c r="P33" s="1046" t="s">
        <v>4</v>
      </c>
      <c r="Q33" s="916">
        <v>1.4</v>
      </c>
      <c r="R33" s="232" t="s">
        <v>4</v>
      </c>
      <c r="S33" s="232">
        <v>1.2</v>
      </c>
      <c r="T33" s="232" t="s">
        <v>4</v>
      </c>
      <c r="U33" s="232">
        <v>1</v>
      </c>
      <c r="V33" s="232" t="s">
        <v>4</v>
      </c>
      <c r="W33" s="232">
        <v>1.1000000000000001</v>
      </c>
      <c r="X33" s="232" t="s">
        <v>4</v>
      </c>
      <c r="Y33" s="232">
        <v>1.5</v>
      </c>
      <c r="Z33" s="1047" t="s">
        <v>4</v>
      </c>
      <c r="AA33" s="1047">
        <v>1.2</v>
      </c>
      <c r="AB33" s="232" t="s">
        <v>4</v>
      </c>
      <c r="AC33" s="916" t="s">
        <v>52</v>
      </c>
      <c r="AD33" s="1527">
        <v>2.8</v>
      </c>
      <c r="AE33" s="1530" t="s">
        <v>174</v>
      </c>
    </row>
    <row r="34" spans="1:31" s="454" customFormat="1" ht="13.5" customHeight="1" x14ac:dyDescent="0.15">
      <c r="A34" s="1555"/>
      <c r="B34" s="1558"/>
      <c r="C34" s="685" t="s">
        <v>162</v>
      </c>
      <c r="D34" s="457" t="s">
        <v>10</v>
      </c>
      <c r="E34" s="186">
        <v>1.8</v>
      </c>
      <c r="F34" s="186">
        <v>2.8</v>
      </c>
      <c r="G34" s="186">
        <v>1.2</v>
      </c>
      <c r="H34" s="186" t="s">
        <v>174</v>
      </c>
      <c r="I34" s="186">
        <v>0.7</v>
      </c>
      <c r="J34" s="186" t="s">
        <v>174</v>
      </c>
      <c r="K34" s="186">
        <v>0.8</v>
      </c>
      <c r="L34" s="186">
        <v>0.6</v>
      </c>
      <c r="M34" s="186">
        <v>0.6</v>
      </c>
      <c r="N34" s="186" t="s">
        <v>174</v>
      </c>
      <c r="O34" s="186">
        <v>0.7</v>
      </c>
      <c r="P34" s="894">
        <v>0.7</v>
      </c>
      <c r="Q34" s="877">
        <v>1.4</v>
      </c>
      <c r="R34" s="186">
        <v>0.7</v>
      </c>
      <c r="S34" s="186">
        <v>1.6</v>
      </c>
      <c r="T34" s="186">
        <v>1</v>
      </c>
      <c r="U34" s="186">
        <v>1.1000000000000001</v>
      </c>
      <c r="V34" s="186">
        <v>1.3</v>
      </c>
      <c r="W34" s="186">
        <v>1.1000000000000001</v>
      </c>
      <c r="X34" s="186">
        <v>1.3</v>
      </c>
      <c r="Y34" s="186">
        <v>1.3</v>
      </c>
      <c r="Z34" s="537">
        <v>1.2</v>
      </c>
      <c r="AA34" s="537">
        <v>0.6</v>
      </c>
      <c r="AB34" s="186">
        <v>1.1000000000000001</v>
      </c>
      <c r="AC34" s="877">
        <v>1</v>
      </c>
      <c r="AD34" s="1528"/>
      <c r="AE34" s="1531"/>
    </row>
    <row r="35" spans="1:31" s="454" customFormat="1" ht="13.5" customHeight="1" x14ac:dyDescent="0.15">
      <c r="A35" s="1555"/>
      <c r="B35" s="1558"/>
      <c r="C35" s="685" t="s">
        <v>168</v>
      </c>
      <c r="D35" s="457" t="s">
        <v>10</v>
      </c>
      <c r="E35" s="186">
        <v>1.5</v>
      </c>
      <c r="F35" s="186" t="s">
        <v>4</v>
      </c>
      <c r="G35" s="186">
        <v>1</v>
      </c>
      <c r="H35" s="186" t="s">
        <v>4</v>
      </c>
      <c r="I35" s="186">
        <v>0.5</v>
      </c>
      <c r="J35" s="186" t="s">
        <v>4</v>
      </c>
      <c r="K35" s="186">
        <v>0.6</v>
      </c>
      <c r="L35" s="186" t="s">
        <v>4</v>
      </c>
      <c r="M35" s="186" t="s">
        <v>174</v>
      </c>
      <c r="N35" s="186" t="s">
        <v>4</v>
      </c>
      <c r="O35" s="186">
        <v>0.8</v>
      </c>
      <c r="P35" s="894" t="s">
        <v>4</v>
      </c>
      <c r="Q35" s="877">
        <v>1.8</v>
      </c>
      <c r="R35" s="186" t="s">
        <v>4</v>
      </c>
      <c r="S35" s="186">
        <v>1</v>
      </c>
      <c r="T35" s="186" t="s">
        <v>4</v>
      </c>
      <c r="U35" s="186">
        <v>0.9</v>
      </c>
      <c r="V35" s="186" t="s">
        <v>4</v>
      </c>
      <c r="W35" s="186">
        <v>1</v>
      </c>
      <c r="X35" s="186" t="s">
        <v>4</v>
      </c>
      <c r="Y35" s="186">
        <v>1.1000000000000001</v>
      </c>
      <c r="Z35" s="537" t="s">
        <v>4</v>
      </c>
      <c r="AA35" s="537">
        <v>0.9</v>
      </c>
      <c r="AB35" s="186" t="s">
        <v>4</v>
      </c>
      <c r="AC35" s="877" t="s">
        <v>52</v>
      </c>
      <c r="AD35" s="1529"/>
      <c r="AE35" s="1532"/>
    </row>
    <row r="36" spans="1:31" s="454" customFormat="1" ht="13.5" customHeight="1" x14ac:dyDescent="0.15">
      <c r="A36" s="1555"/>
      <c r="B36" s="1559"/>
      <c r="C36" s="901" t="s">
        <v>165</v>
      </c>
      <c r="D36" s="902" t="s">
        <v>10</v>
      </c>
      <c r="E36" s="1040">
        <v>1.9</v>
      </c>
      <c r="F36" s="1040">
        <v>2.8</v>
      </c>
      <c r="G36" s="1040">
        <v>1.3</v>
      </c>
      <c r="H36" s="1040" t="s">
        <v>174</v>
      </c>
      <c r="I36" s="1040">
        <v>0.8</v>
      </c>
      <c r="J36" s="1040" t="s">
        <v>174</v>
      </c>
      <c r="K36" s="1040">
        <v>0.8</v>
      </c>
      <c r="L36" s="1040">
        <v>0.6</v>
      </c>
      <c r="M36" s="1040" t="s">
        <v>174</v>
      </c>
      <c r="N36" s="1040" t="s">
        <v>174</v>
      </c>
      <c r="O36" s="1040">
        <v>1.2</v>
      </c>
      <c r="P36" s="1041">
        <v>0.7</v>
      </c>
      <c r="Q36" s="1042">
        <v>1.5</v>
      </c>
      <c r="R36" s="1040">
        <v>0.7</v>
      </c>
      <c r="S36" s="1040">
        <v>1.3</v>
      </c>
      <c r="T36" s="1040">
        <v>1</v>
      </c>
      <c r="U36" s="1040">
        <v>1</v>
      </c>
      <c r="V36" s="1040">
        <v>1.3</v>
      </c>
      <c r="W36" s="1040">
        <v>1.1000000000000001</v>
      </c>
      <c r="X36" s="1040">
        <v>1.3</v>
      </c>
      <c r="Y36" s="1040">
        <v>1.3</v>
      </c>
      <c r="Z36" s="1043">
        <v>1.2</v>
      </c>
      <c r="AA36" s="1043">
        <v>0.9</v>
      </c>
      <c r="AB36" s="1040">
        <v>1.1000000000000001</v>
      </c>
      <c r="AC36" s="1042">
        <v>1</v>
      </c>
      <c r="AD36" s="1048">
        <v>2.8</v>
      </c>
      <c r="AE36" s="1041" t="s">
        <v>174</v>
      </c>
    </row>
    <row r="37" spans="1:31" s="454" customFormat="1" ht="13.5" customHeight="1" x14ac:dyDescent="0.15">
      <c r="A37" s="1555"/>
      <c r="B37" s="1557" t="s">
        <v>6</v>
      </c>
      <c r="C37" s="684" t="s">
        <v>171</v>
      </c>
      <c r="D37" s="905" t="s">
        <v>10</v>
      </c>
      <c r="E37" s="317">
        <v>1</v>
      </c>
      <c r="F37" s="317" t="s">
        <v>4</v>
      </c>
      <c r="G37" s="317">
        <v>0.7</v>
      </c>
      <c r="H37" s="317" t="s">
        <v>4</v>
      </c>
      <c r="I37" s="317">
        <v>0.7</v>
      </c>
      <c r="J37" s="317" t="s">
        <v>4</v>
      </c>
      <c r="K37" s="317">
        <v>0.7</v>
      </c>
      <c r="L37" s="317" t="s">
        <v>4</v>
      </c>
      <c r="M37" s="317" t="s">
        <v>174</v>
      </c>
      <c r="N37" s="317" t="s">
        <v>4</v>
      </c>
      <c r="O37" s="317">
        <v>1</v>
      </c>
      <c r="P37" s="1049" t="s">
        <v>4</v>
      </c>
      <c r="Q37" s="915" t="s">
        <v>174</v>
      </c>
      <c r="R37" s="317" t="s">
        <v>4</v>
      </c>
      <c r="S37" s="317">
        <v>0.8</v>
      </c>
      <c r="T37" s="317" t="s">
        <v>4</v>
      </c>
      <c r="U37" s="317">
        <v>0.8</v>
      </c>
      <c r="V37" s="317" t="s">
        <v>4</v>
      </c>
      <c r="W37" s="317">
        <v>0.6</v>
      </c>
      <c r="X37" s="317" t="s">
        <v>4</v>
      </c>
      <c r="Y37" s="317">
        <v>0.9</v>
      </c>
      <c r="Z37" s="1050" t="s">
        <v>4</v>
      </c>
      <c r="AA37" s="1050">
        <v>0.6</v>
      </c>
      <c r="AB37" s="317" t="s">
        <v>4</v>
      </c>
      <c r="AC37" s="916" t="s">
        <v>52</v>
      </c>
      <c r="AD37" s="1527">
        <v>1.1000000000000001</v>
      </c>
      <c r="AE37" s="1530" t="s">
        <v>174</v>
      </c>
    </row>
    <row r="38" spans="1:31" s="454" customFormat="1" ht="13.5" customHeight="1" x14ac:dyDescent="0.15">
      <c r="A38" s="1555"/>
      <c r="B38" s="1558"/>
      <c r="C38" s="685" t="s">
        <v>162</v>
      </c>
      <c r="D38" s="457" t="s">
        <v>10</v>
      </c>
      <c r="E38" s="186">
        <v>0.9</v>
      </c>
      <c r="F38" s="186">
        <v>0.8</v>
      </c>
      <c r="G38" s="186">
        <v>0.6</v>
      </c>
      <c r="H38" s="186" t="s">
        <v>174</v>
      </c>
      <c r="I38" s="186">
        <v>0.6</v>
      </c>
      <c r="J38" s="186" t="s">
        <v>174</v>
      </c>
      <c r="K38" s="186">
        <v>0.8</v>
      </c>
      <c r="L38" s="186">
        <v>0.6</v>
      </c>
      <c r="M38" s="186" t="s">
        <v>174</v>
      </c>
      <c r="N38" s="186" t="s">
        <v>174</v>
      </c>
      <c r="O38" s="186">
        <v>0.5</v>
      </c>
      <c r="P38" s="894">
        <v>0.7</v>
      </c>
      <c r="Q38" s="877">
        <v>0.8</v>
      </c>
      <c r="R38" s="186">
        <v>0.6</v>
      </c>
      <c r="S38" s="186">
        <v>1.1000000000000001</v>
      </c>
      <c r="T38" s="186">
        <v>0.7</v>
      </c>
      <c r="U38" s="186">
        <v>0.8</v>
      </c>
      <c r="V38" s="186">
        <v>0.9</v>
      </c>
      <c r="W38" s="186">
        <v>0.6</v>
      </c>
      <c r="X38" s="186">
        <v>1.1000000000000001</v>
      </c>
      <c r="Y38" s="186">
        <v>1</v>
      </c>
      <c r="Z38" s="537">
        <v>0.8</v>
      </c>
      <c r="AA38" s="537" t="s">
        <v>174</v>
      </c>
      <c r="AB38" s="186">
        <v>0.6</v>
      </c>
      <c r="AC38" s="877">
        <v>0.6</v>
      </c>
      <c r="AD38" s="1528"/>
      <c r="AE38" s="1531"/>
    </row>
    <row r="39" spans="1:31" s="454" customFormat="1" ht="13.5" customHeight="1" x14ac:dyDescent="0.15">
      <c r="A39" s="1555"/>
      <c r="B39" s="1558"/>
      <c r="C39" s="685" t="s">
        <v>168</v>
      </c>
      <c r="D39" s="457" t="s">
        <v>10</v>
      </c>
      <c r="E39" s="186">
        <v>0.9</v>
      </c>
      <c r="F39" s="186" t="s">
        <v>4</v>
      </c>
      <c r="G39" s="186">
        <v>0.6</v>
      </c>
      <c r="H39" s="186" t="s">
        <v>4</v>
      </c>
      <c r="I39" s="186">
        <v>0.5</v>
      </c>
      <c r="J39" s="186" t="s">
        <v>4</v>
      </c>
      <c r="K39" s="186">
        <v>0.6</v>
      </c>
      <c r="L39" s="186" t="s">
        <v>4</v>
      </c>
      <c r="M39" s="186" t="s">
        <v>174</v>
      </c>
      <c r="N39" s="186" t="s">
        <v>4</v>
      </c>
      <c r="O39" s="186">
        <v>0.7</v>
      </c>
      <c r="P39" s="894" t="s">
        <v>4</v>
      </c>
      <c r="Q39" s="877">
        <v>0.6</v>
      </c>
      <c r="R39" s="186" t="s">
        <v>4</v>
      </c>
      <c r="S39" s="186">
        <v>0.7</v>
      </c>
      <c r="T39" s="186" t="s">
        <v>4</v>
      </c>
      <c r="U39" s="186">
        <v>0.8</v>
      </c>
      <c r="V39" s="186" t="s">
        <v>4</v>
      </c>
      <c r="W39" s="186" t="s">
        <v>174</v>
      </c>
      <c r="X39" s="186" t="s">
        <v>4</v>
      </c>
      <c r="Y39" s="186">
        <v>0.9</v>
      </c>
      <c r="Z39" s="537" t="s">
        <v>4</v>
      </c>
      <c r="AA39" s="537" t="s">
        <v>174</v>
      </c>
      <c r="AB39" s="186" t="s">
        <v>4</v>
      </c>
      <c r="AC39" s="877" t="s">
        <v>52</v>
      </c>
      <c r="AD39" s="1529"/>
      <c r="AE39" s="1532"/>
    </row>
    <row r="40" spans="1:31" s="454" customFormat="1" ht="13.5" customHeight="1" x14ac:dyDescent="0.15">
      <c r="A40" s="1555"/>
      <c r="B40" s="1559"/>
      <c r="C40" s="901" t="s">
        <v>165</v>
      </c>
      <c r="D40" s="902" t="s">
        <v>10</v>
      </c>
      <c r="E40" s="1040">
        <v>0.9</v>
      </c>
      <c r="F40" s="1040">
        <v>0.8</v>
      </c>
      <c r="G40" s="1040">
        <v>0.6</v>
      </c>
      <c r="H40" s="1040" t="s">
        <v>174</v>
      </c>
      <c r="I40" s="1040">
        <v>0.6</v>
      </c>
      <c r="J40" s="1040" t="s">
        <v>174</v>
      </c>
      <c r="K40" s="1040">
        <v>0.7</v>
      </c>
      <c r="L40" s="1040">
        <v>0.6</v>
      </c>
      <c r="M40" s="1040" t="s">
        <v>174</v>
      </c>
      <c r="N40" s="1040" t="s">
        <v>174</v>
      </c>
      <c r="O40" s="1040">
        <v>0.7</v>
      </c>
      <c r="P40" s="1041">
        <v>0.7</v>
      </c>
      <c r="Q40" s="1042" t="s">
        <v>174</v>
      </c>
      <c r="R40" s="1040">
        <v>0.6</v>
      </c>
      <c r="S40" s="1040">
        <v>0.9</v>
      </c>
      <c r="T40" s="1040">
        <v>0.7</v>
      </c>
      <c r="U40" s="1040">
        <v>0.8</v>
      </c>
      <c r="V40" s="1040">
        <v>0.9</v>
      </c>
      <c r="W40" s="1040" t="s">
        <v>174</v>
      </c>
      <c r="X40" s="1040">
        <v>1.1000000000000001</v>
      </c>
      <c r="Y40" s="1040">
        <v>0.9</v>
      </c>
      <c r="Z40" s="1043">
        <v>0.8</v>
      </c>
      <c r="AA40" s="1043" t="s">
        <v>174</v>
      </c>
      <c r="AB40" s="1040">
        <v>0.6</v>
      </c>
      <c r="AC40" s="1042">
        <v>0.5</v>
      </c>
      <c r="AD40" s="1048">
        <v>1.1000000000000001</v>
      </c>
      <c r="AE40" s="1041" t="s">
        <v>174</v>
      </c>
    </row>
    <row r="41" spans="1:31" s="454" customFormat="1" ht="13.5" customHeight="1" x14ac:dyDescent="0.15">
      <c r="A41" s="1555"/>
      <c r="B41" s="1557" t="s">
        <v>2</v>
      </c>
      <c r="C41" s="684" t="s">
        <v>171</v>
      </c>
      <c r="D41" s="905" t="s">
        <v>10</v>
      </c>
      <c r="E41" s="144" t="s">
        <v>175</v>
      </c>
      <c r="F41" s="144" t="s">
        <v>4</v>
      </c>
      <c r="G41" s="144">
        <v>1</v>
      </c>
      <c r="H41" s="144" t="s">
        <v>4</v>
      </c>
      <c r="I41" s="144" t="s">
        <v>175</v>
      </c>
      <c r="J41" s="144" t="s">
        <v>4</v>
      </c>
      <c r="K41" s="144" t="s">
        <v>175</v>
      </c>
      <c r="L41" s="144" t="s">
        <v>4</v>
      </c>
      <c r="M41" s="144" t="s">
        <v>175</v>
      </c>
      <c r="N41" s="144" t="s">
        <v>4</v>
      </c>
      <c r="O41" s="144" t="s">
        <v>175</v>
      </c>
      <c r="P41" s="908" t="s">
        <v>4</v>
      </c>
      <c r="Q41" s="909">
        <v>1</v>
      </c>
      <c r="R41" s="144" t="s">
        <v>4</v>
      </c>
      <c r="S41" s="144" t="s">
        <v>175</v>
      </c>
      <c r="T41" s="144" t="s">
        <v>4</v>
      </c>
      <c r="U41" s="144" t="s">
        <v>175</v>
      </c>
      <c r="V41" s="144" t="s">
        <v>4</v>
      </c>
      <c r="W41" s="144" t="s">
        <v>175</v>
      </c>
      <c r="X41" s="144" t="s">
        <v>4</v>
      </c>
      <c r="Y41" s="144" t="s">
        <v>175</v>
      </c>
      <c r="Z41" s="144" t="s">
        <v>4</v>
      </c>
      <c r="AA41" s="144" t="s">
        <v>175</v>
      </c>
      <c r="AB41" s="144" t="s">
        <v>4</v>
      </c>
      <c r="AC41" s="887" t="s">
        <v>52</v>
      </c>
      <c r="AD41" s="1545">
        <v>1</v>
      </c>
      <c r="AE41" s="1548" t="s">
        <v>175</v>
      </c>
    </row>
    <row r="42" spans="1:31" s="454" customFormat="1" ht="13.5" customHeight="1" x14ac:dyDescent="0.15">
      <c r="A42" s="1555"/>
      <c r="B42" s="1558"/>
      <c r="C42" s="685" t="s">
        <v>162</v>
      </c>
      <c r="D42" s="457" t="s">
        <v>10</v>
      </c>
      <c r="E42" s="113" t="s">
        <v>175</v>
      </c>
      <c r="F42" s="113" t="s">
        <v>175</v>
      </c>
      <c r="G42" s="113" t="s">
        <v>175</v>
      </c>
      <c r="H42" s="113" t="s">
        <v>175</v>
      </c>
      <c r="I42" s="113" t="s">
        <v>175</v>
      </c>
      <c r="J42" s="113" t="s">
        <v>175</v>
      </c>
      <c r="K42" s="113" t="s">
        <v>175</v>
      </c>
      <c r="L42" s="113" t="s">
        <v>175</v>
      </c>
      <c r="M42" s="113" t="s">
        <v>175</v>
      </c>
      <c r="N42" s="113" t="s">
        <v>175</v>
      </c>
      <c r="O42" s="113" t="s">
        <v>175</v>
      </c>
      <c r="P42" s="458" t="s">
        <v>175</v>
      </c>
      <c r="Q42" s="459" t="s">
        <v>175</v>
      </c>
      <c r="R42" s="113" t="s">
        <v>175</v>
      </c>
      <c r="S42" s="113" t="s">
        <v>175</v>
      </c>
      <c r="T42" s="113" t="s">
        <v>175</v>
      </c>
      <c r="U42" s="113" t="s">
        <v>175</v>
      </c>
      <c r="V42" s="113" t="s">
        <v>175</v>
      </c>
      <c r="W42" s="113" t="s">
        <v>175</v>
      </c>
      <c r="X42" s="113" t="s">
        <v>175</v>
      </c>
      <c r="Y42" s="113" t="s">
        <v>175</v>
      </c>
      <c r="Z42" s="113" t="s">
        <v>175</v>
      </c>
      <c r="AA42" s="113" t="s">
        <v>175</v>
      </c>
      <c r="AB42" s="113" t="s">
        <v>175</v>
      </c>
      <c r="AC42" s="861" t="s">
        <v>175</v>
      </c>
      <c r="AD42" s="1546"/>
      <c r="AE42" s="1549"/>
    </row>
    <row r="43" spans="1:31" s="454" customFormat="1" ht="13.5" customHeight="1" x14ac:dyDescent="0.15">
      <c r="A43" s="1555"/>
      <c r="B43" s="1558"/>
      <c r="C43" s="685" t="s">
        <v>168</v>
      </c>
      <c r="D43" s="457" t="s">
        <v>10</v>
      </c>
      <c r="E43" s="113" t="s">
        <v>175</v>
      </c>
      <c r="F43" s="113" t="s">
        <v>4</v>
      </c>
      <c r="G43" s="113" t="s">
        <v>175</v>
      </c>
      <c r="H43" s="113" t="s">
        <v>4</v>
      </c>
      <c r="I43" s="113" t="s">
        <v>175</v>
      </c>
      <c r="J43" s="113" t="s">
        <v>4</v>
      </c>
      <c r="K43" s="113" t="s">
        <v>175</v>
      </c>
      <c r="L43" s="113" t="s">
        <v>4</v>
      </c>
      <c r="M43" s="113" t="s">
        <v>175</v>
      </c>
      <c r="N43" s="113" t="s">
        <v>4</v>
      </c>
      <c r="O43" s="113" t="s">
        <v>175</v>
      </c>
      <c r="P43" s="458" t="s">
        <v>4</v>
      </c>
      <c r="Q43" s="459" t="s">
        <v>175</v>
      </c>
      <c r="R43" s="113" t="s">
        <v>4</v>
      </c>
      <c r="S43" s="113" t="s">
        <v>175</v>
      </c>
      <c r="T43" s="113" t="s">
        <v>4</v>
      </c>
      <c r="U43" s="113" t="s">
        <v>175</v>
      </c>
      <c r="V43" s="113" t="s">
        <v>4</v>
      </c>
      <c r="W43" s="113" t="s">
        <v>175</v>
      </c>
      <c r="X43" s="113" t="s">
        <v>4</v>
      </c>
      <c r="Y43" s="113" t="s">
        <v>175</v>
      </c>
      <c r="Z43" s="113" t="s">
        <v>4</v>
      </c>
      <c r="AA43" s="113" t="s">
        <v>175</v>
      </c>
      <c r="AB43" s="113" t="s">
        <v>4</v>
      </c>
      <c r="AC43" s="861" t="s">
        <v>52</v>
      </c>
      <c r="AD43" s="1547"/>
      <c r="AE43" s="1550"/>
    </row>
    <row r="44" spans="1:31" s="454" customFormat="1" ht="13.5" customHeight="1" x14ac:dyDescent="0.15">
      <c r="A44" s="1555"/>
      <c r="B44" s="1559"/>
      <c r="C44" s="901" t="s">
        <v>165</v>
      </c>
      <c r="D44" s="902" t="s">
        <v>10</v>
      </c>
      <c r="E44" s="710" t="s">
        <v>175</v>
      </c>
      <c r="F44" s="710" t="s">
        <v>175</v>
      </c>
      <c r="G44" s="710" t="s">
        <v>175</v>
      </c>
      <c r="H44" s="710" t="s">
        <v>175</v>
      </c>
      <c r="I44" s="710" t="s">
        <v>175</v>
      </c>
      <c r="J44" s="710" t="s">
        <v>175</v>
      </c>
      <c r="K44" s="710" t="s">
        <v>175</v>
      </c>
      <c r="L44" s="710" t="s">
        <v>175</v>
      </c>
      <c r="M44" s="710" t="s">
        <v>175</v>
      </c>
      <c r="N44" s="710" t="s">
        <v>175</v>
      </c>
      <c r="O44" s="710" t="s">
        <v>175</v>
      </c>
      <c r="P44" s="910" t="s">
        <v>175</v>
      </c>
      <c r="Q44" s="911" t="s">
        <v>175</v>
      </c>
      <c r="R44" s="710" t="s">
        <v>175</v>
      </c>
      <c r="S44" s="710" t="s">
        <v>175</v>
      </c>
      <c r="T44" s="710" t="s">
        <v>175</v>
      </c>
      <c r="U44" s="710" t="s">
        <v>175</v>
      </c>
      <c r="V44" s="710" t="s">
        <v>175</v>
      </c>
      <c r="W44" s="710" t="s">
        <v>175</v>
      </c>
      <c r="X44" s="710" t="s">
        <v>175</v>
      </c>
      <c r="Y44" s="710" t="s">
        <v>175</v>
      </c>
      <c r="Z44" s="710" t="s">
        <v>175</v>
      </c>
      <c r="AA44" s="710" t="s">
        <v>175</v>
      </c>
      <c r="AB44" s="710" t="s">
        <v>175</v>
      </c>
      <c r="AC44" s="865" t="s">
        <v>175</v>
      </c>
      <c r="AD44" s="724" t="s">
        <v>175</v>
      </c>
      <c r="AE44" s="866" t="s">
        <v>175</v>
      </c>
    </row>
    <row r="45" spans="1:31" s="454" customFormat="1" ht="13.5" customHeight="1" x14ac:dyDescent="0.15">
      <c r="A45" s="1555"/>
      <c r="B45" s="1557" t="s">
        <v>3</v>
      </c>
      <c r="C45" s="684" t="s">
        <v>171</v>
      </c>
      <c r="D45" s="476" t="s">
        <v>10</v>
      </c>
      <c r="E45" s="232">
        <v>8.3000000000000007</v>
      </c>
      <c r="F45" s="232" t="s">
        <v>4</v>
      </c>
      <c r="G45" s="232">
        <v>7.6</v>
      </c>
      <c r="H45" s="232" t="s">
        <v>4</v>
      </c>
      <c r="I45" s="232">
        <v>7.4</v>
      </c>
      <c r="J45" s="232" t="s">
        <v>4</v>
      </c>
      <c r="K45" s="232">
        <v>7.1</v>
      </c>
      <c r="L45" s="232" t="s">
        <v>4</v>
      </c>
      <c r="M45" s="232">
        <v>6.4</v>
      </c>
      <c r="N45" s="232" t="s">
        <v>4</v>
      </c>
      <c r="O45" s="232">
        <v>6.7</v>
      </c>
      <c r="P45" s="1046" t="s">
        <v>4</v>
      </c>
      <c r="Q45" s="916">
        <v>6.6</v>
      </c>
      <c r="R45" s="232" t="s">
        <v>4</v>
      </c>
      <c r="S45" s="232">
        <v>6.3</v>
      </c>
      <c r="T45" s="232" t="s">
        <v>4</v>
      </c>
      <c r="U45" s="232">
        <v>6.8</v>
      </c>
      <c r="V45" s="232" t="s">
        <v>4</v>
      </c>
      <c r="W45" s="232">
        <v>6.8</v>
      </c>
      <c r="X45" s="232" t="s">
        <v>4</v>
      </c>
      <c r="Y45" s="232">
        <v>7.4</v>
      </c>
      <c r="Z45" s="1047" t="s">
        <v>4</v>
      </c>
      <c r="AA45" s="1047">
        <v>6.9</v>
      </c>
      <c r="AB45" s="232" t="s">
        <v>4</v>
      </c>
      <c r="AC45" s="916" t="s">
        <v>52</v>
      </c>
      <c r="AD45" s="1527">
        <v>8.5</v>
      </c>
      <c r="AE45" s="1530">
        <v>5.6</v>
      </c>
    </row>
    <row r="46" spans="1:31" s="454" customFormat="1" ht="13.5" customHeight="1" x14ac:dyDescent="0.15">
      <c r="A46" s="1555"/>
      <c r="B46" s="1558"/>
      <c r="C46" s="685" t="s">
        <v>162</v>
      </c>
      <c r="D46" s="457" t="s">
        <v>10</v>
      </c>
      <c r="E46" s="186">
        <v>8.4</v>
      </c>
      <c r="F46" s="186">
        <v>8.1999999999999993</v>
      </c>
      <c r="G46" s="186">
        <v>7.6</v>
      </c>
      <c r="H46" s="186">
        <v>7.4</v>
      </c>
      <c r="I46" s="186">
        <v>7.7</v>
      </c>
      <c r="J46" s="186">
        <v>7.4</v>
      </c>
      <c r="K46" s="186">
        <v>7.7</v>
      </c>
      <c r="L46" s="186">
        <v>7.2</v>
      </c>
      <c r="M46" s="186">
        <v>6.8</v>
      </c>
      <c r="N46" s="186">
        <v>7</v>
      </c>
      <c r="O46" s="186">
        <v>6.8</v>
      </c>
      <c r="P46" s="894">
        <v>7.2</v>
      </c>
      <c r="Q46" s="877">
        <v>6.4</v>
      </c>
      <c r="R46" s="186">
        <v>5.6</v>
      </c>
      <c r="S46" s="186">
        <v>6.4</v>
      </c>
      <c r="T46" s="186">
        <v>6.4</v>
      </c>
      <c r="U46" s="186">
        <v>7.4</v>
      </c>
      <c r="V46" s="186">
        <v>7</v>
      </c>
      <c r="W46" s="186">
        <v>7.7</v>
      </c>
      <c r="X46" s="186">
        <v>7</v>
      </c>
      <c r="Y46" s="186">
        <v>7.7</v>
      </c>
      <c r="Z46" s="537">
        <v>7.4</v>
      </c>
      <c r="AA46" s="537">
        <v>7.6</v>
      </c>
      <c r="AB46" s="186">
        <v>7.8</v>
      </c>
      <c r="AC46" s="877">
        <v>7.2</v>
      </c>
      <c r="AD46" s="1528"/>
      <c r="AE46" s="1531"/>
    </row>
    <row r="47" spans="1:31" s="454" customFormat="1" ht="13.5" customHeight="1" x14ac:dyDescent="0.15">
      <c r="A47" s="1555"/>
      <c r="B47" s="1558"/>
      <c r="C47" s="685" t="s">
        <v>168</v>
      </c>
      <c r="D47" s="465" t="s">
        <v>10</v>
      </c>
      <c r="E47" s="186">
        <v>8.5</v>
      </c>
      <c r="F47" s="186" t="s">
        <v>4</v>
      </c>
      <c r="G47" s="186">
        <v>7.7</v>
      </c>
      <c r="H47" s="186" t="s">
        <v>4</v>
      </c>
      <c r="I47" s="186">
        <v>7.6</v>
      </c>
      <c r="J47" s="186" t="s">
        <v>4</v>
      </c>
      <c r="K47" s="186">
        <v>7.4</v>
      </c>
      <c r="L47" s="186" t="s">
        <v>4</v>
      </c>
      <c r="M47" s="186">
        <v>6.8</v>
      </c>
      <c r="N47" s="186" t="s">
        <v>4</v>
      </c>
      <c r="O47" s="186">
        <v>6.9</v>
      </c>
      <c r="P47" s="894" t="s">
        <v>4</v>
      </c>
      <c r="Q47" s="877">
        <v>8</v>
      </c>
      <c r="R47" s="186" t="s">
        <v>4</v>
      </c>
      <c r="S47" s="186">
        <v>6</v>
      </c>
      <c r="T47" s="186" t="s">
        <v>4</v>
      </c>
      <c r="U47" s="186">
        <v>7.1</v>
      </c>
      <c r="V47" s="186" t="s">
        <v>4</v>
      </c>
      <c r="W47" s="186">
        <v>6.9</v>
      </c>
      <c r="X47" s="186" t="s">
        <v>4</v>
      </c>
      <c r="Y47" s="186">
        <v>6.7</v>
      </c>
      <c r="Z47" s="186" t="s">
        <v>4</v>
      </c>
      <c r="AA47" s="186">
        <v>7.5</v>
      </c>
      <c r="AB47" s="186" t="s">
        <v>4</v>
      </c>
      <c r="AC47" s="877" t="s">
        <v>52</v>
      </c>
      <c r="AD47" s="1529"/>
      <c r="AE47" s="1532"/>
    </row>
    <row r="48" spans="1:31" s="454" customFormat="1" ht="13.5" customHeight="1" x14ac:dyDescent="0.15">
      <c r="A48" s="1555"/>
      <c r="B48" s="1559"/>
      <c r="C48" s="900" t="s">
        <v>165</v>
      </c>
      <c r="D48" s="902" t="s">
        <v>10</v>
      </c>
      <c r="E48" s="1040">
        <v>8.4</v>
      </c>
      <c r="F48" s="420">
        <v>8.1999999999999993</v>
      </c>
      <c r="G48" s="420">
        <v>7.6</v>
      </c>
      <c r="H48" s="420">
        <v>7.4</v>
      </c>
      <c r="I48" s="420">
        <v>7.6</v>
      </c>
      <c r="J48" s="420">
        <v>7.4</v>
      </c>
      <c r="K48" s="420">
        <v>7.4</v>
      </c>
      <c r="L48" s="420">
        <v>7.2</v>
      </c>
      <c r="M48" s="420">
        <v>6.7</v>
      </c>
      <c r="N48" s="420">
        <v>7</v>
      </c>
      <c r="O48" s="420">
        <v>6.8</v>
      </c>
      <c r="P48" s="1051">
        <v>7.2</v>
      </c>
      <c r="Q48" s="1052">
        <v>7</v>
      </c>
      <c r="R48" s="420">
        <v>5.6</v>
      </c>
      <c r="S48" s="420">
        <v>6.2</v>
      </c>
      <c r="T48" s="420">
        <v>6.4</v>
      </c>
      <c r="U48" s="420">
        <v>7.1</v>
      </c>
      <c r="V48" s="420">
        <v>7</v>
      </c>
      <c r="W48" s="420">
        <v>7.1</v>
      </c>
      <c r="X48" s="420">
        <v>7</v>
      </c>
      <c r="Y48" s="420">
        <v>7.3</v>
      </c>
      <c r="Z48" s="917">
        <v>7.4</v>
      </c>
      <c r="AA48" s="917">
        <v>7.3</v>
      </c>
      <c r="AB48" s="420">
        <v>7.8</v>
      </c>
      <c r="AC48" s="1042">
        <v>7.2</v>
      </c>
      <c r="AD48" s="369">
        <v>8.4</v>
      </c>
      <c r="AE48" s="1051">
        <v>5.6</v>
      </c>
    </row>
    <row r="49" spans="1:31" s="454" customFormat="1" ht="13.5" customHeight="1" x14ac:dyDescent="0.15">
      <c r="A49" s="1555"/>
      <c r="B49" s="1557" t="s">
        <v>74</v>
      </c>
      <c r="C49" s="684" t="s">
        <v>171</v>
      </c>
      <c r="D49" s="476" t="s">
        <v>75</v>
      </c>
      <c r="E49" s="399">
        <v>10</v>
      </c>
      <c r="F49" s="399" t="s">
        <v>4</v>
      </c>
      <c r="G49" s="399">
        <v>5</v>
      </c>
      <c r="H49" s="399" t="s">
        <v>4</v>
      </c>
      <c r="I49" s="399">
        <v>0</v>
      </c>
      <c r="J49" s="399" t="s">
        <v>4</v>
      </c>
      <c r="K49" s="399">
        <v>1</v>
      </c>
      <c r="L49" s="399" t="s">
        <v>4</v>
      </c>
      <c r="M49" s="399">
        <v>17</v>
      </c>
      <c r="N49" s="399" t="s">
        <v>4</v>
      </c>
      <c r="O49" s="399">
        <v>2</v>
      </c>
      <c r="P49" s="906" t="s">
        <v>4</v>
      </c>
      <c r="Q49" s="907">
        <v>2</v>
      </c>
      <c r="R49" s="399" t="s">
        <v>4</v>
      </c>
      <c r="S49" s="399">
        <v>3</v>
      </c>
      <c r="T49" s="399" t="s">
        <v>4</v>
      </c>
      <c r="U49" s="399">
        <v>2</v>
      </c>
      <c r="V49" s="399" t="s">
        <v>4</v>
      </c>
      <c r="W49" s="399">
        <v>1</v>
      </c>
      <c r="X49" s="399" t="s">
        <v>4</v>
      </c>
      <c r="Y49" s="399">
        <v>0</v>
      </c>
      <c r="Z49" s="562" t="s">
        <v>4</v>
      </c>
      <c r="AA49" s="562">
        <v>0</v>
      </c>
      <c r="AB49" s="399" t="s">
        <v>4</v>
      </c>
      <c r="AC49" s="887" t="s">
        <v>52</v>
      </c>
      <c r="AD49" s="1533">
        <v>31</v>
      </c>
      <c r="AE49" s="1536">
        <v>0</v>
      </c>
    </row>
    <row r="50" spans="1:31" s="454" customFormat="1" ht="13.5" customHeight="1" x14ac:dyDescent="0.15">
      <c r="A50" s="1555"/>
      <c r="B50" s="1558"/>
      <c r="C50" s="685" t="s">
        <v>162</v>
      </c>
      <c r="D50" s="457" t="s">
        <v>75</v>
      </c>
      <c r="E50" s="875">
        <v>5</v>
      </c>
      <c r="F50" s="560">
        <v>5</v>
      </c>
      <c r="G50" s="560">
        <v>1</v>
      </c>
      <c r="H50" s="560">
        <v>1</v>
      </c>
      <c r="I50" s="560">
        <v>1</v>
      </c>
      <c r="J50" s="560">
        <v>1</v>
      </c>
      <c r="K50" s="560">
        <v>2</v>
      </c>
      <c r="L50" s="560">
        <v>4</v>
      </c>
      <c r="M50" s="560">
        <v>14</v>
      </c>
      <c r="N50" s="560">
        <v>31</v>
      </c>
      <c r="O50" s="560">
        <v>7</v>
      </c>
      <c r="P50" s="876">
        <v>3</v>
      </c>
      <c r="Q50" s="875">
        <v>1</v>
      </c>
      <c r="R50" s="560">
        <v>1</v>
      </c>
      <c r="S50" s="560">
        <v>4</v>
      </c>
      <c r="T50" s="560">
        <v>1</v>
      </c>
      <c r="U50" s="560">
        <v>0</v>
      </c>
      <c r="V50" s="560">
        <v>1</v>
      </c>
      <c r="W50" s="560">
        <v>1</v>
      </c>
      <c r="X50" s="560">
        <v>0</v>
      </c>
      <c r="Y50" s="560">
        <v>0</v>
      </c>
      <c r="Z50" s="560">
        <v>0</v>
      </c>
      <c r="AA50" s="560">
        <v>3</v>
      </c>
      <c r="AB50" s="560">
        <v>2</v>
      </c>
      <c r="AC50" s="875">
        <v>4</v>
      </c>
      <c r="AD50" s="1534"/>
      <c r="AE50" s="1537"/>
    </row>
    <row r="51" spans="1:31" s="454" customFormat="1" ht="13.5" customHeight="1" x14ac:dyDescent="0.15">
      <c r="A51" s="1555"/>
      <c r="B51" s="1558"/>
      <c r="C51" s="685" t="s">
        <v>168</v>
      </c>
      <c r="D51" s="457" t="s">
        <v>75</v>
      </c>
      <c r="E51" s="560">
        <v>6</v>
      </c>
      <c r="F51" s="560" t="s">
        <v>4</v>
      </c>
      <c r="G51" s="560">
        <v>2</v>
      </c>
      <c r="H51" s="560" t="s">
        <v>4</v>
      </c>
      <c r="I51" s="560">
        <v>0</v>
      </c>
      <c r="J51" s="560" t="s">
        <v>4</v>
      </c>
      <c r="K51" s="560">
        <v>1</v>
      </c>
      <c r="L51" s="560" t="s">
        <v>4</v>
      </c>
      <c r="M51" s="560">
        <v>14</v>
      </c>
      <c r="N51" s="560" t="s">
        <v>4</v>
      </c>
      <c r="O51" s="560">
        <v>1</v>
      </c>
      <c r="P51" s="876" t="s">
        <v>4</v>
      </c>
      <c r="Q51" s="875">
        <v>2</v>
      </c>
      <c r="R51" s="560" t="s">
        <v>4</v>
      </c>
      <c r="S51" s="560">
        <v>3</v>
      </c>
      <c r="T51" s="560" t="s">
        <v>4</v>
      </c>
      <c r="U51" s="560">
        <v>1</v>
      </c>
      <c r="V51" s="560" t="s">
        <v>4</v>
      </c>
      <c r="W51" s="560">
        <v>0</v>
      </c>
      <c r="X51" s="560" t="s">
        <v>4</v>
      </c>
      <c r="Y51" s="560">
        <v>1</v>
      </c>
      <c r="Z51" s="560" t="s">
        <v>4</v>
      </c>
      <c r="AA51" s="560">
        <v>4</v>
      </c>
      <c r="AB51" s="560" t="s">
        <v>4</v>
      </c>
      <c r="AC51" s="861" t="s">
        <v>52</v>
      </c>
      <c r="AD51" s="1535"/>
      <c r="AE51" s="1538"/>
    </row>
    <row r="52" spans="1:31" s="454" customFormat="1" ht="13.5" customHeight="1" x14ac:dyDescent="0.15">
      <c r="A52" s="1555"/>
      <c r="B52" s="1559"/>
      <c r="C52" s="900" t="s">
        <v>165</v>
      </c>
      <c r="D52" s="902" t="s">
        <v>75</v>
      </c>
      <c r="E52" s="698">
        <v>7</v>
      </c>
      <c r="F52" s="698">
        <v>5</v>
      </c>
      <c r="G52" s="698">
        <v>3</v>
      </c>
      <c r="H52" s="698">
        <v>1</v>
      </c>
      <c r="I52" s="698">
        <v>0</v>
      </c>
      <c r="J52" s="698">
        <v>1</v>
      </c>
      <c r="K52" s="698">
        <v>1</v>
      </c>
      <c r="L52" s="698">
        <v>4</v>
      </c>
      <c r="M52" s="698">
        <v>20</v>
      </c>
      <c r="N52" s="698">
        <v>30</v>
      </c>
      <c r="O52" s="698">
        <v>3</v>
      </c>
      <c r="P52" s="912">
        <v>3</v>
      </c>
      <c r="Q52" s="898">
        <v>2</v>
      </c>
      <c r="R52" s="698">
        <v>1</v>
      </c>
      <c r="S52" s="698">
        <v>3</v>
      </c>
      <c r="T52" s="698">
        <v>1</v>
      </c>
      <c r="U52" s="698">
        <v>1</v>
      </c>
      <c r="V52" s="698">
        <v>1</v>
      </c>
      <c r="W52" s="698">
        <v>1</v>
      </c>
      <c r="X52" s="698">
        <v>0</v>
      </c>
      <c r="Y52" s="698">
        <v>0</v>
      </c>
      <c r="Z52" s="698">
        <v>0</v>
      </c>
      <c r="AA52" s="698">
        <v>2</v>
      </c>
      <c r="AB52" s="698">
        <v>2</v>
      </c>
      <c r="AC52" s="898">
        <v>4</v>
      </c>
      <c r="AD52" s="903">
        <v>30</v>
      </c>
      <c r="AE52" s="912">
        <v>0</v>
      </c>
    </row>
    <row r="53" spans="1:31" s="454" customFormat="1" ht="13.5" customHeight="1" x14ac:dyDescent="0.15">
      <c r="A53" s="1555"/>
      <c r="B53" s="1557" t="s">
        <v>76</v>
      </c>
      <c r="C53" s="684" t="s">
        <v>171</v>
      </c>
      <c r="D53" s="476" t="s">
        <v>10</v>
      </c>
      <c r="E53" s="978">
        <v>13</v>
      </c>
      <c r="F53" s="978" t="s">
        <v>4</v>
      </c>
      <c r="G53" s="978">
        <v>12</v>
      </c>
      <c r="H53" s="1053" t="s">
        <v>4</v>
      </c>
      <c r="I53" s="1053">
        <v>12</v>
      </c>
      <c r="J53" s="1053" t="s">
        <v>4</v>
      </c>
      <c r="K53" s="1053">
        <v>11</v>
      </c>
      <c r="L53" s="1053" t="s">
        <v>4</v>
      </c>
      <c r="M53" s="1053">
        <v>11</v>
      </c>
      <c r="N53" s="1053" t="s">
        <v>4</v>
      </c>
      <c r="O53" s="1053">
        <v>11</v>
      </c>
      <c r="P53" s="1054" t="s">
        <v>4</v>
      </c>
      <c r="Q53" s="1055">
        <v>11</v>
      </c>
      <c r="R53" s="1053" t="s">
        <v>4</v>
      </c>
      <c r="S53" s="1053">
        <v>11</v>
      </c>
      <c r="T53" s="1053" t="s">
        <v>4</v>
      </c>
      <c r="U53" s="1053">
        <v>14</v>
      </c>
      <c r="V53" s="1053" t="s">
        <v>4</v>
      </c>
      <c r="W53" s="1053">
        <v>13</v>
      </c>
      <c r="X53" s="1053" t="s">
        <v>4</v>
      </c>
      <c r="Y53" s="1053">
        <v>12</v>
      </c>
      <c r="Z53" s="1053" t="s">
        <v>4</v>
      </c>
      <c r="AA53" s="1053">
        <v>13</v>
      </c>
      <c r="AB53" s="1053" t="s">
        <v>4</v>
      </c>
      <c r="AC53" s="1005" t="s">
        <v>52</v>
      </c>
      <c r="AD53" s="1539">
        <v>16</v>
      </c>
      <c r="AE53" s="1542">
        <v>9.3000000000000007</v>
      </c>
    </row>
    <row r="54" spans="1:31" s="454" customFormat="1" ht="13.5" customHeight="1" x14ac:dyDescent="0.15">
      <c r="A54" s="1555"/>
      <c r="B54" s="1558"/>
      <c r="C54" s="685" t="s">
        <v>162</v>
      </c>
      <c r="D54" s="457" t="s">
        <v>10</v>
      </c>
      <c r="E54" s="1010">
        <v>13</v>
      </c>
      <c r="F54" s="1010">
        <v>12</v>
      </c>
      <c r="G54" s="1010">
        <v>12</v>
      </c>
      <c r="H54" s="1010">
        <v>11</v>
      </c>
      <c r="I54" s="1010">
        <v>13</v>
      </c>
      <c r="J54" s="1010">
        <v>11</v>
      </c>
      <c r="K54" s="1010">
        <v>12</v>
      </c>
      <c r="L54" s="1010">
        <v>11</v>
      </c>
      <c r="M54" s="1010">
        <v>11</v>
      </c>
      <c r="N54" s="1010">
        <v>11</v>
      </c>
      <c r="O54" s="1010">
        <v>11</v>
      </c>
      <c r="P54" s="1056">
        <v>12</v>
      </c>
      <c r="Q54" s="1012">
        <v>12</v>
      </c>
      <c r="R54" s="1010">
        <v>9.3000000000000007</v>
      </c>
      <c r="S54" s="1010">
        <v>12</v>
      </c>
      <c r="T54" s="1010">
        <v>12</v>
      </c>
      <c r="U54" s="1010">
        <v>14</v>
      </c>
      <c r="V54" s="1010">
        <v>14</v>
      </c>
      <c r="W54" s="1010">
        <v>16</v>
      </c>
      <c r="X54" s="1010">
        <v>13</v>
      </c>
      <c r="Y54" s="1010">
        <v>13</v>
      </c>
      <c r="Z54" s="1010">
        <v>13</v>
      </c>
      <c r="AA54" s="1010">
        <v>13</v>
      </c>
      <c r="AB54" s="1010">
        <v>11</v>
      </c>
      <c r="AC54" s="1012">
        <v>12</v>
      </c>
      <c r="AD54" s="1540"/>
      <c r="AE54" s="1543"/>
    </row>
    <row r="55" spans="1:31" s="454" customFormat="1" ht="13.5" customHeight="1" x14ac:dyDescent="0.15">
      <c r="A55" s="1555"/>
      <c r="B55" s="1558"/>
      <c r="C55" s="685" t="s">
        <v>168</v>
      </c>
      <c r="D55" s="457" t="s">
        <v>10</v>
      </c>
      <c r="E55" s="932">
        <v>15</v>
      </c>
      <c r="F55" s="932" t="s">
        <v>4</v>
      </c>
      <c r="G55" s="932">
        <v>13</v>
      </c>
      <c r="H55" s="932" t="s">
        <v>4</v>
      </c>
      <c r="I55" s="932">
        <v>12</v>
      </c>
      <c r="J55" s="932" t="s">
        <v>4</v>
      </c>
      <c r="K55" s="932">
        <v>13</v>
      </c>
      <c r="L55" s="932" t="s">
        <v>4</v>
      </c>
      <c r="M55" s="932">
        <v>12</v>
      </c>
      <c r="N55" s="932" t="s">
        <v>4</v>
      </c>
      <c r="O55" s="932">
        <v>13</v>
      </c>
      <c r="P55" s="1011" t="s">
        <v>4</v>
      </c>
      <c r="Q55" s="1012">
        <v>13</v>
      </c>
      <c r="R55" s="932" t="s">
        <v>4</v>
      </c>
      <c r="S55" s="932">
        <v>13</v>
      </c>
      <c r="T55" s="932" t="s">
        <v>4</v>
      </c>
      <c r="U55" s="932">
        <v>16</v>
      </c>
      <c r="V55" s="932" t="s">
        <v>4</v>
      </c>
      <c r="W55" s="932">
        <v>14</v>
      </c>
      <c r="X55" s="932" t="s">
        <v>4</v>
      </c>
      <c r="Y55" s="932">
        <v>13</v>
      </c>
      <c r="Z55" s="932" t="s">
        <v>4</v>
      </c>
      <c r="AA55" s="932">
        <v>15</v>
      </c>
      <c r="AB55" s="1010" t="s">
        <v>4</v>
      </c>
      <c r="AC55" s="1009" t="s">
        <v>52</v>
      </c>
      <c r="AD55" s="1541"/>
      <c r="AE55" s="1544"/>
    </row>
    <row r="56" spans="1:31" s="454" customFormat="1" ht="13.5" customHeight="1" x14ac:dyDescent="0.15">
      <c r="A56" s="1555"/>
      <c r="B56" s="1559"/>
      <c r="C56" s="685" t="s">
        <v>165</v>
      </c>
      <c r="D56" s="465" t="s">
        <v>10</v>
      </c>
      <c r="E56" s="1059">
        <v>14</v>
      </c>
      <c r="F56" s="982">
        <v>12</v>
      </c>
      <c r="G56" s="982">
        <v>12</v>
      </c>
      <c r="H56" s="982">
        <v>11</v>
      </c>
      <c r="I56" s="982">
        <v>12</v>
      </c>
      <c r="J56" s="982">
        <v>11</v>
      </c>
      <c r="K56" s="982">
        <v>12</v>
      </c>
      <c r="L56" s="982">
        <v>11</v>
      </c>
      <c r="M56" s="982">
        <v>11</v>
      </c>
      <c r="N56" s="982">
        <v>11</v>
      </c>
      <c r="O56" s="982">
        <v>12</v>
      </c>
      <c r="P56" s="1060">
        <v>12</v>
      </c>
      <c r="Q56" s="1033">
        <v>12</v>
      </c>
      <c r="R56" s="982">
        <v>9.3000000000000007</v>
      </c>
      <c r="S56" s="982">
        <v>12</v>
      </c>
      <c r="T56" s="982">
        <v>12</v>
      </c>
      <c r="U56" s="982">
        <v>15</v>
      </c>
      <c r="V56" s="982">
        <v>14</v>
      </c>
      <c r="W56" s="982">
        <v>14</v>
      </c>
      <c r="X56" s="982">
        <v>13</v>
      </c>
      <c r="Y56" s="982">
        <v>13</v>
      </c>
      <c r="Z56" s="982">
        <v>13</v>
      </c>
      <c r="AA56" s="982">
        <v>14</v>
      </c>
      <c r="AB56" s="982">
        <v>11</v>
      </c>
      <c r="AC56" s="1033">
        <v>12</v>
      </c>
      <c r="AD56" s="1061">
        <v>15</v>
      </c>
      <c r="AE56" s="1062">
        <v>9.3000000000000007</v>
      </c>
    </row>
    <row r="57" spans="1:31" s="454" customFormat="1" ht="13.5" customHeight="1" x14ac:dyDescent="0.15">
      <c r="A57" s="1555"/>
      <c r="B57" s="913" t="s">
        <v>77</v>
      </c>
      <c r="C57" s="914" t="s">
        <v>162</v>
      </c>
      <c r="D57" s="905" t="s">
        <v>10</v>
      </c>
      <c r="E57" s="1063" t="s">
        <v>173</v>
      </c>
      <c r="F57" s="1063" t="s">
        <v>173</v>
      </c>
      <c r="G57" s="1063" t="s">
        <v>173</v>
      </c>
      <c r="H57" s="1063" t="s">
        <v>173</v>
      </c>
      <c r="I57" s="1063" t="s">
        <v>173</v>
      </c>
      <c r="J57" s="1063" t="s">
        <v>173</v>
      </c>
      <c r="K57" s="1063" t="s">
        <v>173</v>
      </c>
      <c r="L57" s="1063" t="s">
        <v>173</v>
      </c>
      <c r="M57" s="1063" t="s">
        <v>173</v>
      </c>
      <c r="N57" s="1063" t="s">
        <v>173</v>
      </c>
      <c r="O57" s="1063" t="s">
        <v>173</v>
      </c>
      <c r="P57" s="1064" t="s">
        <v>173</v>
      </c>
      <c r="Q57" s="1065" t="s">
        <v>173</v>
      </c>
      <c r="R57" s="1063" t="s">
        <v>173</v>
      </c>
      <c r="S57" s="1063" t="s">
        <v>173</v>
      </c>
      <c r="T57" s="1063">
        <v>0.1</v>
      </c>
      <c r="U57" s="1063">
        <v>0.1</v>
      </c>
      <c r="V57" s="1063">
        <v>0.1</v>
      </c>
      <c r="W57" s="1063" t="s">
        <v>173</v>
      </c>
      <c r="X57" s="1063" t="s">
        <v>173</v>
      </c>
      <c r="Y57" s="1053" t="s">
        <v>173</v>
      </c>
      <c r="Z57" s="1063" t="s">
        <v>173</v>
      </c>
      <c r="AA57" s="1063">
        <v>0.1</v>
      </c>
      <c r="AB57" s="1063">
        <v>0.2</v>
      </c>
      <c r="AC57" s="1065" t="s">
        <v>173</v>
      </c>
      <c r="AD57" s="1013">
        <v>0.2</v>
      </c>
      <c r="AE57" s="1064" t="s">
        <v>173</v>
      </c>
    </row>
    <row r="58" spans="1:31" s="454" customFormat="1" ht="13.5" customHeight="1" x14ac:dyDescent="0.15">
      <c r="A58" s="1555"/>
      <c r="B58" s="475" t="s">
        <v>78</v>
      </c>
      <c r="C58" s="684" t="s">
        <v>162</v>
      </c>
      <c r="D58" s="476" t="s">
        <v>10</v>
      </c>
      <c r="E58" s="977">
        <v>0.7</v>
      </c>
      <c r="F58" s="977">
        <v>0.7</v>
      </c>
      <c r="G58" s="977">
        <v>0.5</v>
      </c>
      <c r="H58" s="977">
        <v>0.3</v>
      </c>
      <c r="I58" s="977">
        <v>1.4</v>
      </c>
      <c r="J58" s="977">
        <v>0.5</v>
      </c>
      <c r="K58" s="977">
        <v>0.9</v>
      </c>
      <c r="L58" s="977">
        <v>0.3</v>
      </c>
      <c r="M58" s="977">
        <v>0.2</v>
      </c>
      <c r="N58" s="977">
        <v>0.3</v>
      </c>
      <c r="O58" s="977">
        <v>0.5</v>
      </c>
      <c r="P58" s="1006">
        <v>0.3</v>
      </c>
      <c r="Q58" s="1005">
        <v>0.4</v>
      </c>
      <c r="R58" s="977">
        <v>0.3</v>
      </c>
      <c r="S58" s="977">
        <v>0.4</v>
      </c>
      <c r="T58" s="977">
        <v>0.4</v>
      </c>
      <c r="U58" s="977">
        <v>0.9</v>
      </c>
      <c r="V58" s="978">
        <v>0.8</v>
      </c>
      <c r="W58" s="978">
        <v>1.2</v>
      </c>
      <c r="X58" s="978">
        <v>0.5</v>
      </c>
      <c r="Y58" s="978">
        <v>0.4</v>
      </c>
      <c r="Z58" s="978">
        <v>0.4</v>
      </c>
      <c r="AA58" s="978">
        <v>1.2</v>
      </c>
      <c r="AB58" s="977">
        <v>0.9</v>
      </c>
      <c r="AC58" s="1066">
        <v>0.6</v>
      </c>
      <c r="AD58" s="1013">
        <v>1.4</v>
      </c>
      <c r="AE58" s="1011">
        <v>0.2</v>
      </c>
    </row>
    <row r="59" spans="1:31" s="454" customFormat="1" ht="13.5" customHeight="1" x14ac:dyDescent="0.15">
      <c r="A59" s="1555"/>
      <c r="B59" s="461" t="s">
        <v>79</v>
      </c>
      <c r="C59" s="685" t="s">
        <v>162</v>
      </c>
      <c r="D59" s="457" t="s">
        <v>10</v>
      </c>
      <c r="E59" s="932" t="s">
        <v>173</v>
      </c>
      <c r="F59" s="932" t="s">
        <v>173</v>
      </c>
      <c r="G59" s="932" t="s">
        <v>173</v>
      </c>
      <c r="H59" s="932" t="s">
        <v>173</v>
      </c>
      <c r="I59" s="932" t="s">
        <v>173</v>
      </c>
      <c r="J59" s="932" t="s">
        <v>173</v>
      </c>
      <c r="K59" s="932" t="s">
        <v>173</v>
      </c>
      <c r="L59" s="932" t="s">
        <v>173</v>
      </c>
      <c r="M59" s="932" t="s">
        <v>173</v>
      </c>
      <c r="N59" s="932" t="s">
        <v>173</v>
      </c>
      <c r="O59" s="932" t="s">
        <v>173</v>
      </c>
      <c r="P59" s="1011" t="s">
        <v>173</v>
      </c>
      <c r="Q59" s="1009" t="s">
        <v>173</v>
      </c>
      <c r="R59" s="932" t="s">
        <v>173</v>
      </c>
      <c r="S59" s="932" t="s">
        <v>173</v>
      </c>
      <c r="T59" s="932" t="s">
        <v>173</v>
      </c>
      <c r="U59" s="932" t="s">
        <v>173</v>
      </c>
      <c r="V59" s="932" t="s">
        <v>173</v>
      </c>
      <c r="W59" s="932" t="s">
        <v>173</v>
      </c>
      <c r="X59" s="932" t="s">
        <v>173</v>
      </c>
      <c r="Y59" s="932" t="s">
        <v>173</v>
      </c>
      <c r="Z59" s="932" t="s">
        <v>173</v>
      </c>
      <c r="AA59" s="932" t="s">
        <v>173</v>
      </c>
      <c r="AB59" s="932" t="s">
        <v>173</v>
      </c>
      <c r="AC59" s="1012" t="s">
        <v>173</v>
      </c>
      <c r="AD59" s="1013" t="s">
        <v>173</v>
      </c>
      <c r="AE59" s="1011" t="s">
        <v>173</v>
      </c>
    </row>
    <row r="60" spans="1:31" s="454" customFormat="1" ht="13.5" customHeight="1" x14ac:dyDescent="0.15">
      <c r="A60" s="1555"/>
      <c r="B60" s="900" t="s">
        <v>80</v>
      </c>
      <c r="C60" s="901" t="s">
        <v>162</v>
      </c>
      <c r="D60" s="902" t="s">
        <v>10</v>
      </c>
      <c r="E60" s="1067">
        <v>12</v>
      </c>
      <c r="F60" s="1067">
        <v>11</v>
      </c>
      <c r="G60" s="1067">
        <v>11</v>
      </c>
      <c r="H60" s="1067">
        <v>11</v>
      </c>
      <c r="I60" s="1067">
        <v>11</v>
      </c>
      <c r="J60" s="1067">
        <v>10</v>
      </c>
      <c r="K60" s="1067">
        <v>12</v>
      </c>
      <c r="L60" s="1067">
        <v>11</v>
      </c>
      <c r="M60" s="1067">
        <v>11</v>
      </c>
      <c r="N60" s="1067">
        <v>11</v>
      </c>
      <c r="O60" s="1067">
        <v>10</v>
      </c>
      <c r="P60" s="1068">
        <v>11</v>
      </c>
      <c r="Q60" s="1033">
        <v>12</v>
      </c>
      <c r="R60" s="1067">
        <v>9</v>
      </c>
      <c r="S60" s="1067">
        <v>11</v>
      </c>
      <c r="T60" s="1067">
        <v>12</v>
      </c>
      <c r="U60" s="1067">
        <v>13</v>
      </c>
      <c r="V60" s="1067">
        <v>13</v>
      </c>
      <c r="W60" s="1067">
        <v>15</v>
      </c>
      <c r="X60" s="1067">
        <v>12</v>
      </c>
      <c r="Y60" s="1067">
        <v>12</v>
      </c>
      <c r="Z60" s="1067">
        <v>12</v>
      </c>
      <c r="AA60" s="1067">
        <v>12</v>
      </c>
      <c r="AB60" s="1067">
        <v>9.8000000000000007</v>
      </c>
      <c r="AC60" s="1069">
        <v>11</v>
      </c>
      <c r="AD60" s="1061">
        <v>15</v>
      </c>
      <c r="AE60" s="1062">
        <v>9</v>
      </c>
    </row>
    <row r="61" spans="1:31" s="454" customFormat="1" ht="13.5" customHeight="1" x14ac:dyDescent="0.15">
      <c r="A61" s="1555"/>
      <c r="B61" s="1557" t="s">
        <v>81</v>
      </c>
      <c r="C61" s="684" t="s">
        <v>171</v>
      </c>
      <c r="D61" s="905" t="s">
        <v>10</v>
      </c>
      <c r="E61" s="1070">
        <v>1.8</v>
      </c>
      <c r="F61" s="1071" t="s">
        <v>4</v>
      </c>
      <c r="G61" s="1071">
        <v>1.7</v>
      </c>
      <c r="H61" s="1071" t="s">
        <v>4</v>
      </c>
      <c r="I61" s="1071">
        <v>1.3</v>
      </c>
      <c r="J61" s="1071" t="s">
        <v>4</v>
      </c>
      <c r="K61" s="1071">
        <v>1.2</v>
      </c>
      <c r="L61" s="1071" t="s">
        <v>4</v>
      </c>
      <c r="M61" s="1071">
        <v>1.4</v>
      </c>
      <c r="N61" s="1071" t="s">
        <v>4</v>
      </c>
      <c r="O61" s="1071">
        <v>1.1000000000000001</v>
      </c>
      <c r="P61" s="1072" t="s">
        <v>4</v>
      </c>
      <c r="Q61" s="1070">
        <v>0.82</v>
      </c>
      <c r="R61" s="1071" t="s">
        <v>4</v>
      </c>
      <c r="S61" s="1071">
        <v>0.94</v>
      </c>
      <c r="T61" s="1071" t="s">
        <v>4</v>
      </c>
      <c r="U61" s="1071">
        <v>1.7</v>
      </c>
      <c r="V61" s="1071" t="s">
        <v>4</v>
      </c>
      <c r="W61" s="1071">
        <v>0.79</v>
      </c>
      <c r="X61" s="1071" t="s">
        <v>4</v>
      </c>
      <c r="Y61" s="1071">
        <v>1.1000000000000001</v>
      </c>
      <c r="Z61" s="1071" t="s">
        <v>4</v>
      </c>
      <c r="AA61" s="1071">
        <v>1.2</v>
      </c>
      <c r="AB61" s="1071" t="s">
        <v>4</v>
      </c>
      <c r="AC61" s="1073" t="s">
        <v>52</v>
      </c>
      <c r="AD61" s="1521">
        <v>2.2000000000000002</v>
      </c>
      <c r="AE61" s="1524">
        <v>0.68</v>
      </c>
    </row>
    <row r="62" spans="1:31" s="454" customFormat="1" ht="13.5" customHeight="1" x14ac:dyDescent="0.15">
      <c r="A62" s="1555"/>
      <c r="B62" s="1558"/>
      <c r="C62" s="685" t="s">
        <v>162</v>
      </c>
      <c r="D62" s="457" t="s">
        <v>10</v>
      </c>
      <c r="E62" s="1075">
        <v>1.8</v>
      </c>
      <c r="F62" s="1076">
        <v>1.9</v>
      </c>
      <c r="G62" s="1076">
        <v>1.9</v>
      </c>
      <c r="H62" s="1076">
        <v>1.3</v>
      </c>
      <c r="I62" s="1076">
        <v>1.5</v>
      </c>
      <c r="J62" s="1076">
        <v>0.88</v>
      </c>
      <c r="K62" s="1076">
        <v>1.3</v>
      </c>
      <c r="L62" s="1076">
        <v>0.68</v>
      </c>
      <c r="M62" s="1076">
        <v>1.4</v>
      </c>
      <c r="N62" s="1076">
        <v>1.2</v>
      </c>
      <c r="O62" s="1076">
        <v>1.3</v>
      </c>
      <c r="P62" s="1077">
        <v>0.71</v>
      </c>
      <c r="Q62" s="1075">
        <v>0.89</v>
      </c>
      <c r="R62" s="1076">
        <v>0.72</v>
      </c>
      <c r="S62" s="1076">
        <v>0.93</v>
      </c>
      <c r="T62" s="1076">
        <v>1.3</v>
      </c>
      <c r="U62" s="1076">
        <v>1.7</v>
      </c>
      <c r="V62" s="1076">
        <v>1.2</v>
      </c>
      <c r="W62" s="1076">
        <v>1.1000000000000001</v>
      </c>
      <c r="X62" s="1076">
        <v>1.4</v>
      </c>
      <c r="Y62" s="1076">
        <v>1.3</v>
      </c>
      <c r="Z62" s="1076">
        <v>2</v>
      </c>
      <c r="AA62" s="1076">
        <v>1.4</v>
      </c>
      <c r="AB62" s="1076">
        <v>1.4</v>
      </c>
      <c r="AC62" s="1075">
        <v>1.3</v>
      </c>
      <c r="AD62" s="1522"/>
      <c r="AE62" s="1525"/>
    </row>
    <row r="63" spans="1:31" s="454" customFormat="1" ht="13.5" customHeight="1" x14ac:dyDescent="0.15">
      <c r="A63" s="1555"/>
      <c r="B63" s="1558"/>
      <c r="C63" s="685" t="s">
        <v>168</v>
      </c>
      <c r="D63" s="457" t="s">
        <v>10</v>
      </c>
      <c r="E63" s="1075">
        <v>2.2000000000000002</v>
      </c>
      <c r="F63" s="1076" t="s">
        <v>4</v>
      </c>
      <c r="G63" s="1076">
        <v>1.9</v>
      </c>
      <c r="H63" s="1076" t="s">
        <v>4</v>
      </c>
      <c r="I63" s="1076">
        <v>1.3</v>
      </c>
      <c r="J63" s="1076" t="s">
        <v>4</v>
      </c>
      <c r="K63" s="1076">
        <v>1.4</v>
      </c>
      <c r="L63" s="1076" t="s">
        <v>4</v>
      </c>
      <c r="M63" s="1076">
        <v>1.4</v>
      </c>
      <c r="N63" s="1076" t="s">
        <v>4</v>
      </c>
      <c r="O63" s="1076">
        <v>1.4</v>
      </c>
      <c r="P63" s="1077" t="s">
        <v>4</v>
      </c>
      <c r="Q63" s="1075">
        <v>0.98</v>
      </c>
      <c r="R63" s="1076" t="s">
        <v>4</v>
      </c>
      <c r="S63" s="1076">
        <v>1.4</v>
      </c>
      <c r="T63" s="1076" t="s">
        <v>4</v>
      </c>
      <c r="U63" s="1076">
        <v>1.9</v>
      </c>
      <c r="V63" s="1076" t="s">
        <v>4</v>
      </c>
      <c r="W63" s="1076">
        <v>0.92</v>
      </c>
      <c r="X63" s="1076" t="s">
        <v>4</v>
      </c>
      <c r="Y63" s="1076">
        <v>1.3</v>
      </c>
      <c r="Z63" s="1076" t="s">
        <v>4</v>
      </c>
      <c r="AA63" s="1076">
        <v>1.7</v>
      </c>
      <c r="AB63" s="1076" t="s">
        <v>4</v>
      </c>
      <c r="AC63" s="1078" t="s">
        <v>52</v>
      </c>
      <c r="AD63" s="1523"/>
      <c r="AE63" s="1526"/>
    </row>
    <row r="64" spans="1:31" s="454" customFormat="1" ht="13.5" customHeight="1" thickBot="1" x14ac:dyDescent="0.2">
      <c r="A64" s="1556"/>
      <c r="B64" s="1560"/>
      <c r="C64" s="918" t="s">
        <v>165</v>
      </c>
      <c r="D64" s="919" t="s">
        <v>10</v>
      </c>
      <c r="E64" s="1079">
        <v>1.9</v>
      </c>
      <c r="F64" s="1080">
        <v>1.9</v>
      </c>
      <c r="G64" s="1080">
        <v>1.8</v>
      </c>
      <c r="H64" s="1080">
        <v>1.3</v>
      </c>
      <c r="I64" s="1080">
        <v>1.4</v>
      </c>
      <c r="J64" s="1080">
        <v>0.88</v>
      </c>
      <c r="K64" s="1080">
        <v>1.3</v>
      </c>
      <c r="L64" s="1080">
        <v>0.68</v>
      </c>
      <c r="M64" s="1080">
        <v>1.4</v>
      </c>
      <c r="N64" s="1080">
        <v>1.2</v>
      </c>
      <c r="O64" s="1080">
        <v>1.3</v>
      </c>
      <c r="P64" s="1081">
        <v>0.71</v>
      </c>
      <c r="Q64" s="1079">
        <v>0.9</v>
      </c>
      <c r="R64" s="1080">
        <v>0.72</v>
      </c>
      <c r="S64" s="1080">
        <v>1.1000000000000001</v>
      </c>
      <c r="T64" s="1080">
        <v>1.3</v>
      </c>
      <c r="U64" s="1080">
        <v>1.8</v>
      </c>
      <c r="V64" s="1080">
        <v>1.2</v>
      </c>
      <c r="W64" s="1080">
        <v>0.94</v>
      </c>
      <c r="X64" s="1080">
        <v>1.4</v>
      </c>
      <c r="Y64" s="1080">
        <v>1.2</v>
      </c>
      <c r="Z64" s="1080">
        <v>2</v>
      </c>
      <c r="AA64" s="1080">
        <v>1.4</v>
      </c>
      <c r="AB64" s="1080">
        <v>1.4</v>
      </c>
      <c r="AC64" s="1079">
        <v>1.3</v>
      </c>
      <c r="AD64" s="1082">
        <v>2</v>
      </c>
      <c r="AE64" s="1083">
        <v>0.68</v>
      </c>
    </row>
    <row r="65" spans="6:17" ht="16.5" customHeight="1" x14ac:dyDescent="0.15">
      <c r="F65" s="920"/>
      <c r="J65" s="920"/>
      <c r="K65" s="921"/>
      <c r="Q65" s="920"/>
    </row>
    <row r="66" spans="6:17" ht="16.5" customHeight="1" x14ac:dyDescent="0.15"/>
    <row r="67" spans="6:17" ht="16.5" customHeight="1" x14ac:dyDescent="0.15"/>
    <row r="68" spans="6:17" ht="16.5" customHeight="1" x14ac:dyDescent="0.15"/>
    <row r="69" spans="6:17" ht="16.5" customHeight="1" x14ac:dyDescent="0.15"/>
    <row r="70" spans="6:17" ht="16.5" customHeight="1" x14ac:dyDescent="0.15"/>
    <row r="71" spans="6:17" ht="16.5" customHeight="1" x14ac:dyDescent="0.15"/>
    <row r="72" spans="6:17" ht="16.5" customHeight="1" x14ac:dyDescent="0.15"/>
    <row r="73" spans="6:17" ht="16.5" customHeight="1" x14ac:dyDescent="0.15"/>
    <row r="74" spans="6:17" ht="16.5" customHeight="1" x14ac:dyDescent="0.15"/>
    <row r="75" spans="6:17" ht="16.5" customHeight="1" x14ac:dyDescent="0.15"/>
    <row r="76" spans="6:17" ht="16.5" customHeight="1" x14ac:dyDescent="0.15"/>
    <row r="77" spans="6:17" ht="16.5" customHeight="1" x14ac:dyDescent="0.15"/>
    <row r="78" spans="6:17" ht="16.5" customHeight="1" x14ac:dyDescent="0.15"/>
    <row r="79" spans="6:17" ht="15" customHeight="1" x14ac:dyDescent="0.15"/>
  </sheetData>
  <mergeCells count="25">
    <mergeCell ref="A4:A7"/>
    <mergeCell ref="A21:A29"/>
    <mergeCell ref="A8:A20"/>
    <mergeCell ref="A30:A64"/>
    <mergeCell ref="B33:B36"/>
    <mergeCell ref="B37:B40"/>
    <mergeCell ref="B41:B44"/>
    <mergeCell ref="B45:B48"/>
    <mergeCell ref="B49:B52"/>
    <mergeCell ref="B53:B56"/>
    <mergeCell ref="B61:B64"/>
    <mergeCell ref="AD33:AD35"/>
    <mergeCell ref="AE33:AE35"/>
    <mergeCell ref="AD37:AD39"/>
    <mergeCell ref="AE37:AE39"/>
    <mergeCell ref="AD41:AD43"/>
    <mergeCell ref="AE41:AE43"/>
    <mergeCell ref="AD61:AD63"/>
    <mergeCell ref="AE61:AE63"/>
    <mergeCell ref="AD45:AD47"/>
    <mergeCell ref="AE45:AE47"/>
    <mergeCell ref="AD49:AD51"/>
    <mergeCell ref="AE49:AE51"/>
    <mergeCell ref="AD53:AD55"/>
    <mergeCell ref="AE53:AE55"/>
  </mergeCells>
  <phoneticPr fontId="2"/>
  <printOptions horizontalCentered="1"/>
  <pageMargins left="0" right="0" top="0.39370078740157483" bottom="0.39370078740157483" header="0" footer="0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23" width="6.625" style="161" customWidth="1"/>
    <col min="24" max="26" width="6.625" style="162" customWidth="1"/>
    <col min="27" max="30" width="6.625" style="161" customWidth="1"/>
    <col min="31" max="31" width="4.375" style="161" customWidth="1"/>
    <col min="32" max="16384" width="9" style="161"/>
  </cols>
  <sheetData>
    <row r="1" spans="1:30" s="38" customFormat="1" ht="18" customHeight="1" x14ac:dyDescent="0.15">
      <c r="A1" s="813" t="s">
        <v>212</v>
      </c>
      <c r="X1" s="55"/>
      <c r="Y1" s="55"/>
      <c r="Z1" s="55"/>
      <c r="AD1" s="61" t="s">
        <v>58</v>
      </c>
    </row>
    <row r="2" spans="1:30" s="38" customFormat="1" ht="18" customHeight="1" thickBot="1" x14ac:dyDescent="0.2">
      <c r="A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56"/>
      <c r="Y2" s="56"/>
      <c r="Z2" s="56"/>
      <c r="AA2" s="40"/>
      <c r="AB2" s="40"/>
      <c r="AC2" s="40"/>
      <c r="AD2" s="61" t="s">
        <v>180</v>
      </c>
    </row>
    <row r="3" spans="1:30" s="172" customFormat="1" ht="13.5" customHeight="1" thickBot="1" x14ac:dyDescent="0.2">
      <c r="A3" s="164" t="s">
        <v>59</v>
      </c>
      <c r="B3" s="165"/>
      <c r="C3" s="273"/>
      <c r="D3" s="169">
        <v>44292</v>
      </c>
      <c r="E3" s="167">
        <v>44306</v>
      </c>
      <c r="F3" s="167">
        <v>44327</v>
      </c>
      <c r="G3" s="167">
        <v>44342</v>
      </c>
      <c r="H3" s="167">
        <v>44355</v>
      </c>
      <c r="I3" s="167">
        <v>44369</v>
      </c>
      <c r="J3" s="167">
        <v>44383</v>
      </c>
      <c r="K3" s="167">
        <v>44405</v>
      </c>
      <c r="L3" s="167">
        <v>44419</v>
      </c>
      <c r="M3" s="167">
        <v>44432</v>
      </c>
      <c r="N3" s="167">
        <v>44446</v>
      </c>
      <c r="O3" s="168">
        <v>44468</v>
      </c>
      <c r="P3" s="169">
        <v>44481</v>
      </c>
      <c r="Q3" s="167">
        <v>44495</v>
      </c>
      <c r="R3" s="167">
        <v>44509</v>
      </c>
      <c r="S3" s="167">
        <v>44524</v>
      </c>
      <c r="T3" s="167">
        <v>44537</v>
      </c>
      <c r="U3" s="167">
        <v>44551</v>
      </c>
      <c r="V3" s="167">
        <v>44566</v>
      </c>
      <c r="W3" s="167">
        <v>44579</v>
      </c>
      <c r="X3" s="170">
        <v>44593</v>
      </c>
      <c r="Y3" s="170">
        <v>44607</v>
      </c>
      <c r="Z3" s="170">
        <v>44621</v>
      </c>
      <c r="AA3" s="167">
        <v>44636</v>
      </c>
      <c r="AB3" s="169" t="s">
        <v>60</v>
      </c>
      <c r="AC3" s="171" t="s">
        <v>61</v>
      </c>
      <c r="AD3" s="168" t="s">
        <v>62</v>
      </c>
    </row>
    <row r="4" spans="1:30" s="103" customFormat="1" ht="13.5" customHeight="1" thickBot="1" x14ac:dyDescent="0.2">
      <c r="A4" s="321" t="s">
        <v>98</v>
      </c>
      <c r="B4" s="322"/>
      <c r="C4" s="322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325"/>
      <c r="P4" s="323"/>
      <c r="Q4" s="644"/>
      <c r="R4" s="644"/>
      <c r="S4" s="644"/>
      <c r="T4" s="644"/>
      <c r="U4" s="644"/>
      <c r="V4" s="644"/>
      <c r="W4" s="644"/>
      <c r="X4" s="645"/>
      <c r="Y4" s="645"/>
      <c r="Z4" s="645"/>
      <c r="AA4" s="325"/>
      <c r="AB4" s="323"/>
      <c r="AC4" s="324"/>
      <c r="AD4" s="325"/>
    </row>
    <row r="5" spans="1:30" s="103" customFormat="1" ht="13.5" customHeight="1" x14ac:dyDescent="0.15">
      <c r="A5" s="1446" t="s">
        <v>92</v>
      </c>
      <c r="B5" s="222" t="s">
        <v>72</v>
      </c>
      <c r="C5" s="180" t="s">
        <v>73</v>
      </c>
      <c r="D5" s="223" t="s">
        <v>172</v>
      </c>
      <c r="E5" s="223" t="s">
        <v>172</v>
      </c>
      <c r="F5" s="223" t="s">
        <v>172</v>
      </c>
      <c r="G5" s="223" t="s">
        <v>172</v>
      </c>
      <c r="H5" s="223" t="s">
        <v>172</v>
      </c>
      <c r="I5" s="223" t="s">
        <v>172</v>
      </c>
      <c r="J5" s="223" t="s">
        <v>172</v>
      </c>
      <c r="K5" s="223" t="s">
        <v>172</v>
      </c>
      <c r="L5" s="223" t="s">
        <v>172</v>
      </c>
      <c r="M5" s="223" t="s">
        <v>172</v>
      </c>
      <c r="N5" s="223" t="s">
        <v>172</v>
      </c>
      <c r="O5" s="224" t="s">
        <v>172</v>
      </c>
      <c r="P5" s="225" t="s">
        <v>172</v>
      </c>
      <c r="Q5" s="223" t="s">
        <v>172</v>
      </c>
      <c r="R5" s="223" t="s">
        <v>172</v>
      </c>
      <c r="S5" s="223" t="s">
        <v>172</v>
      </c>
      <c r="T5" s="223" t="s">
        <v>172</v>
      </c>
      <c r="U5" s="223" t="s">
        <v>172</v>
      </c>
      <c r="V5" s="223" t="s">
        <v>172</v>
      </c>
      <c r="W5" s="223" t="s">
        <v>172</v>
      </c>
      <c r="X5" s="226" t="s">
        <v>172</v>
      </c>
      <c r="Y5" s="226" t="s">
        <v>172</v>
      </c>
      <c r="Z5" s="226" t="s">
        <v>172</v>
      </c>
      <c r="AA5" s="223" t="s">
        <v>172</v>
      </c>
      <c r="AB5" s="114" t="s">
        <v>208</v>
      </c>
      <c r="AC5" s="110" t="s">
        <v>172</v>
      </c>
      <c r="AD5" s="135" t="s">
        <v>172</v>
      </c>
    </row>
    <row r="6" spans="1:30" s="103" customFormat="1" ht="13.5" customHeight="1" x14ac:dyDescent="0.15">
      <c r="A6" s="1498"/>
      <c r="B6" s="192" t="s">
        <v>0</v>
      </c>
      <c r="C6" s="182" t="s">
        <v>4</v>
      </c>
      <c r="D6" s="183">
        <v>6.8</v>
      </c>
      <c r="E6" s="183">
        <v>7</v>
      </c>
      <c r="F6" s="183">
        <v>6.5</v>
      </c>
      <c r="G6" s="183">
        <v>6.7</v>
      </c>
      <c r="H6" s="183">
        <v>6.6</v>
      </c>
      <c r="I6" s="183">
        <v>6.8</v>
      </c>
      <c r="J6" s="183">
        <v>6.6</v>
      </c>
      <c r="K6" s="183">
        <v>6.7</v>
      </c>
      <c r="L6" s="183">
        <v>6.7</v>
      </c>
      <c r="M6" s="183">
        <v>6.6</v>
      </c>
      <c r="N6" s="183">
        <v>6.7</v>
      </c>
      <c r="O6" s="227">
        <v>6.4</v>
      </c>
      <c r="P6" s="185">
        <v>6.5</v>
      </c>
      <c r="Q6" s="183">
        <v>6.6</v>
      </c>
      <c r="R6" s="183">
        <v>6.8</v>
      </c>
      <c r="S6" s="183">
        <v>6.4</v>
      </c>
      <c r="T6" s="183">
        <v>6.4</v>
      </c>
      <c r="U6" s="183">
        <v>6.4</v>
      </c>
      <c r="V6" s="183">
        <v>6.2</v>
      </c>
      <c r="W6" s="183">
        <v>6.4</v>
      </c>
      <c r="X6" s="186">
        <v>6.5</v>
      </c>
      <c r="Y6" s="186">
        <v>6.5</v>
      </c>
      <c r="Z6" s="186">
        <v>6.3</v>
      </c>
      <c r="AA6" s="183">
        <v>6.6</v>
      </c>
      <c r="AB6" s="927" t="s">
        <v>52</v>
      </c>
      <c r="AC6" s="187">
        <v>7</v>
      </c>
      <c r="AD6" s="184">
        <v>6.2</v>
      </c>
    </row>
    <row r="7" spans="1:30" s="103" customFormat="1" ht="13.5" customHeight="1" x14ac:dyDescent="0.15">
      <c r="A7" s="1498"/>
      <c r="B7" s="192" t="s">
        <v>1</v>
      </c>
      <c r="C7" s="182" t="s">
        <v>15</v>
      </c>
      <c r="D7" s="183">
        <v>7.9</v>
      </c>
      <c r="E7" s="250">
        <v>4.3</v>
      </c>
      <c r="F7" s="183">
        <v>7</v>
      </c>
      <c r="G7" s="183">
        <v>4.4000000000000004</v>
      </c>
      <c r="H7" s="183">
        <v>4.2</v>
      </c>
      <c r="I7" s="183">
        <v>4.5999999999999996</v>
      </c>
      <c r="J7" s="183">
        <v>4.5999999999999996</v>
      </c>
      <c r="K7" s="183">
        <v>4.0999999999999996</v>
      </c>
      <c r="L7" s="183">
        <v>2.7</v>
      </c>
      <c r="M7" s="250">
        <v>1.6</v>
      </c>
      <c r="N7" s="250">
        <v>2</v>
      </c>
      <c r="O7" s="227">
        <v>1.6</v>
      </c>
      <c r="P7" s="185">
        <v>1.9</v>
      </c>
      <c r="Q7" s="183">
        <v>5.3</v>
      </c>
      <c r="R7" s="250">
        <v>3.6</v>
      </c>
      <c r="S7" s="183">
        <v>1.9</v>
      </c>
      <c r="T7" s="183">
        <v>2.9</v>
      </c>
      <c r="U7" s="183">
        <v>2.5</v>
      </c>
      <c r="V7" s="183">
        <v>2.6</v>
      </c>
      <c r="W7" s="183">
        <v>2.2999999999999998</v>
      </c>
      <c r="X7" s="186">
        <v>4.8</v>
      </c>
      <c r="Y7" s="537">
        <v>4.9000000000000004</v>
      </c>
      <c r="Z7" s="537">
        <v>4.5999999999999996</v>
      </c>
      <c r="AA7" s="183">
        <v>5.8</v>
      </c>
      <c r="AB7" s="185">
        <v>3.8</v>
      </c>
      <c r="AC7" s="187">
        <v>7.9</v>
      </c>
      <c r="AD7" s="184">
        <v>1.6</v>
      </c>
    </row>
    <row r="8" spans="1:30" s="103" customFormat="1" ht="13.5" customHeight="1" x14ac:dyDescent="0.15">
      <c r="A8" s="1498"/>
      <c r="B8" s="192" t="s">
        <v>16</v>
      </c>
      <c r="C8" s="182" t="s">
        <v>10</v>
      </c>
      <c r="D8" s="183">
        <v>1.9</v>
      </c>
      <c r="E8" s="183">
        <v>1.4</v>
      </c>
      <c r="F8" s="183">
        <v>1.5</v>
      </c>
      <c r="G8" s="183">
        <v>1</v>
      </c>
      <c r="H8" s="183">
        <v>1</v>
      </c>
      <c r="I8" s="183">
        <v>1</v>
      </c>
      <c r="J8" s="183">
        <v>1.6</v>
      </c>
      <c r="K8" s="183">
        <v>1.3</v>
      </c>
      <c r="L8" s="183">
        <v>0.9</v>
      </c>
      <c r="M8" s="183">
        <v>0.6</v>
      </c>
      <c r="N8" s="183">
        <v>1.3</v>
      </c>
      <c r="O8" s="227">
        <v>0.8</v>
      </c>
      <c r="P8" s="185">
        <v>0.8</v>
      </c>
      <c r="Q8" s="183">
        <v>1.3</v>
      </c>
      <c r="R8" s="183">
        <v>1.4</v>
      </c>
      <c r="S8" s="183">
        <v>1</v>
      </c>
      <c r="T8" s="183">
        <v>1.2</v>
      </c>
      <c r="U8" s="183">
        <v>1</v>
      </c>
      <c r="V8" s="183">
        <v>1</v>
      </c>
      <c r="W8" s="183">
        <v>1.2</v>
      </c>
      <c r="X8" s="186">
        <v>1.4</v>
      </c>
      <c r="Y8" s="186">
        <v>1.1000000000000001</v>
      </c>
      <c r="Z8" s="186">
        <v>1.2</v>
      </c>
      <c r="AA8" s="183">
        <v>1.1000000000000001</v>
      </c>
      <c r="AB8" s="185">
        <v>1.2</v>
      </c>
      <c r="AC8" s="925">
        <v>1.9</v>
      </c>
      <c r="AD8" s="184">
        <v>0.6</v>
      </c>
    </row>
    <row r="9" spans="1:30" s="103" customFormat="1" ht="13.5" customHeight="1" x14ac:dyDescent="0.15">
      <c r="A9" s="1498"/>
      <c r="B9" s="192" t="s">
        <v>2</v>
      </c>
      <c r="C9" s="182" t="s">
        <v>10</v>
      </c>
      <c r="D9" s="189">
        <v>2</v>
      </c>
      <c r="E9" s="189">
        <v>1</v>
      </c>
      <c r="F9" s="189">
        <v>1</v>
      </c>
      <c r="G9" s="189">
        <v>1</v>
      </c>
      <c r="H9" s="189" t="s">
        <v>175</v>
      </c>
      <c r="I9" s="189" t="s">
        <v>175</v>
      </c>
      <c r="J9" s="189" t="s">
        <v>175</v>
      </c>
      <c r="K9" s="189" t="s">
        <v>175</v>
      </c>
      <c r="L9" s="189" t="s">
        <v>175</v>
      </c>
      <c r="M9" s="189" t="s">
        <v>175</v>
      </c>
      <c r="N9" s="189" t="s">
        <v>175</v>
      </c>
      <c r="O9" s="191" t="s">
        <v>175</v>
      </c>
      <c r="P9" s="114" t="s">
        <v>175</v>
      </c>
      <c r="Q9" s="189">
        <v>1</v>
      </c>
      <c r="R9" s="189" t="s">
        <v>175</v>
      </c>
      <c r="S9" s="189" t="s">
        <v>175</v>
      </c>
      <c r="T9" s="189" t="s">
        <v>175</v>
      </c>
      <c r="U9" s="189" t="s">
        <v>175</v>
      </c>
      <c r="V9" s="189" t="s">
        <v>175</v>
      </c>
      <c r="W9" s="189" t="s">
        <v>175</v>
      </c>
      <c r="X9" s="190" t="s">
        <v>175</v>
      </c>
      <c r="Y9" s="190" t="s">
        <v>175</v>
      </c>
      <c r="Z9" s="190">
        <v>1</v>
      </c>
      <c r="AA9" s="189">
        <v>1</v>
      </c>
      <c r="AB9" s="114" t="s">
        <v>175</v>
      </c>
      <c r="AC9" s="110">
        <v>2</v>
      </c>
      <c r="AD9" s="135" t="s">
        <v>175</v>
      </c>
    </row>
    <row r="10" spans="1:30" s="103" customFormat="1" ht="13.5" customHeight="1" x14ac:dyDescent="0.15">
      <c r="A10" s="1498"/>
      <c r="B10" s="192" t="s">
        <v>3</v>
      </c>
      <c r="C10" s="182" t="s">
        <v>10</v>
      </c>
      <c r="D10" s="183">
        <v>9.3000000000000007</v>
      </c>
      <c r="E10" s="183">
        <v>8.5</v>
      </c>
      <c r="F10" s="183">
        <v>8.6</v>
      </c>
      <c r="G10" s="183">
        <v>7.5</v>
      </c>
      <c r="H10" s="183">
        <v>8.5</v>
      </c>
      <c r="I10" s="183">
        <v>8.4</v>
      </c>
      <c r="J10" s="183">
        <v>8</v>
      </c>
      <c r="K10" s="183">
        <v>8.4</v>
      </c>
      <c r="L10" s="183">
        <v>7.4</v>
      </c>
      <c r="M10" s="183">
        <v>6.6</v>
      </c>
      <c r="N10" s="183">
        <v>7.4</v>
      </c>
      <c r="O10" s="227">
        <v>7.7</v>
      </c>
      <c r="P10" s="185">
        <v>7.9</v>
      </c>
      <c r="Q10" s="183">
        <v>7</v>
      </c>
      <c r="R10" s="183">
        <v>7.2</v>
      </c>
      <c r="S10" s="183">
        <v>6.7</v>
      </c>
      <c r="T10" s="183">
        <v>8</v>
      </c>
      <c r="U10" s="183">
        <v>7.1</v>
      </c>
      <c r="V10" s="250">
        <v>7.6</v>
      </c>
      <c r="W10" s="183">
        <v>8.1</v>
      </c>
      <c r="X10" s="186">
        <v>9.1</v>
      </c>
      <c r="Y10" s="186">
        <v>8.5</v>
      </c>
      <c r="Z10" s="186">
        <v>8.3000000000000007</v>
      </c>
      <c r="AA10" s="183">
        <v>8.6</v>
      </c>
      <c r="AB10" s="368">
        <v>7.9</v>
      </c>
      <c r="AC10" s="187">
        <v>9.3000000000000007</v>
      </c>
      <c r="AD10" s="184">
        <v>6.6</v>
      </c>
    </row>
    <row r="11" spans="1:30" s="103" customFormat="1" ht="13.5" customHeight="1" x14ac:dyDescent="0.15">
      <c r="A11" s="1498"/>
      <c r="B11" s="193" t="s">
        <v>76</v>
      </c>
      <c r="C11" s="194" t="s">
        <v>10</v>
      </c>
      <c r="D11" s="936">
        <v>12</v>
      </c>
      <c r="E11" s="936">
        <v>12</v>
      </c>
      <c r="F11" s="936">
        <v>11</v>
      </c>
      <c r="G11" s="936">
        <v>12</v>
      </c>
      <c r="H11" s="936">
        <v>12</v>
      </c>
      <c r="I11" s="936">
        <v>9.6999999999999993</v>
      </c>
      <c r="J11" s="936">
        <v>11</v>
      </c>
      <c r="K11" s="936">
        <v>12</v>
      </c>
      <c r="L11" s="936">
        <v>12</v>
      </c>
      <c r="M11" s="936">
        <v>12</v>
      </c>
      <c r="N11" s="936">
        <v>12</v>
      </c>
      <c r="O11" s="938">
        <v>14</v>
      </c>
      <c r="P11" s="939">
        <v>14</v>
      </c>
      <c r="Q11" s="936">
        <v>11</v>
      </c>
      <c r="R11" s="936">
        <v>13</v>
      </c>
      <c r="S11" s="936">
        <v>14</v>
      </c>
      <c r="T11" s="936">
        <v>15</v>
      </c>
      <c r="U11" s="936">
        <v>12</v>
      </c>
      <c r="V11" s="936">
        <v>15</v>
      </c>
      <c r="W11" s="936">
        <v>13</v>
      </c>
      <c r="X11" s="940">
        <v>14</v>
      </c>
      <c r="Y11" s="940">
        <v>13</v>
      </c>
      <c r="Z11" s="940">
        <v>12</v>
      </c>
      <c r="AA11" s="936">
        <v>12</v>
      </c>
      <c r="AB11" s="941">
        <v>12</v>
      </c>
      <c r="AC11" s="942">
        <v>15</v>
      </c>
      <c r="AD11" s="943">
        <v>9.6999999999999993</v>
      </c>
    </row>
    <row r="12" spans="1:30" s="103" customFormat="1" ht="13.5" customHeight="1" x14ac:dyDescent="0.15">
      <c r="A12" s="1498"/>
      <c r="B12" s="202" t="s">
        <v>77</v>
      </c>
      <c r="C12" s="203" t="s">
        <v>10</v>
      </c>
      <c r="D12" s="229">
        <v>1.3</v>
      </c>
      <c r="E12" s="229">
        <v>0.6</v>
      </c>
      <c r="F12" s="531">
        <v>1.5</v>
      </c>
      <c r="G12" s="229">
        <v>2</v>
      </c>
      <c r="H12" s="229">
        <v>1</v>
      </c>
      <c r="I12" s="229">
        <v>1.3</v>
      </c>
      <c r="J12" s="229">
        <v>1.1000000000000001</v>
      </c>
      <c r="K12" s="531">
        <v>1.4</v>
      </c>
      <c r="L12" s="229">
        <v>0.5</v>
      </c>
      <c r="M12" s="229" t="s">
        <v>173</v>
      </c>
      <c r="N12" s="229">
        <v>0.2</v>
      </c>
      <c r="O12" s="318">
        <v>0.2</v>
      </c>
      <c r="P12" s="960">
        <v>0.8</v>
      </c>
      <c r="Q12" s="229">
        <v>1</v>
      </c>
      <c r="R12" s="229">
        <v>0.7</v>
      </c>
      <c r="S12" s="229">
        <v>0.2</v>
      </c>
      <c r="T12" s="229">
        <v>2.8</v>
      </c>
      <c r="U12" s="229">
        <v>0.6</v>
      </c>
      <c r="V12" s="229">
        <v>0.7</v>
      </c>
      <c r="W12" s="229">
        <v>1.3</v>
      </c>
      <c r="X12" s="232">
        <v>1.7</v>
      </c>
      <c r="Y12" s="232">
        <v>1.5</v>
      </c>
      <c r="Z12" s="232">
        <v>0.9</v>
      </c>
      <c r="AA12" s="229">
        <v>2.1</v>
      </c>
      <c r="AB12" s="960">
        <v>1.1000000000000001</v>
      </c>
      <c r="AC12" s="263">
        <v>2.8</v>
      </c>
      <c r="AD12" s="234" t="s">
        <v>173</v>
      </c>
    </row>
    <row r="13" spans="1:30" s="103" customFormat="1" ht="13.5" customHeight="1" x14ac:dyDescent="0.15">
      <c r="A13" s="1498"/>
      <c r="B13" s="192" t="s">
        <v>78</v>
      </c>
      <c r="C13" s="182" t="s">
        <v>10</v>
      </c>
      <c r="D13" s="183">
        <v>0.6</v>
      </c>
      <c r="E13" s="183">
        <v>1</v>
      </c>
      <c r="F13" s="183">
        <v>0.5</v>
      </c>
      <c r="G13" s="183">
        <v>0.5</v>
      </c>
      <c r="H13" s="183">
        <v>0.6</v>
      </c>
      <c r="I13" s="183">
        <v>0.6</v>
      </c>
      <c r="J13" s="183">
        <v>0.8</v>
      </c>
      <c r="K13" s="183">
        <v>0.7</v>
      </c>
      <c r="L13" s="183">
        <v>1.1000000000000001</v>
      </c>
      <c r="M13" s="183">
        <v>0.5</v>
      </c>
      <c r="N13" s="183">
        <v>0.1</v>
      </c>
      <c r="O13" s="227">
        <v>0.6</v>
      </c>
      <c r="P13" s="185">
        <v>0.8</v>
      </c>
      <c r="Q13" s="183">
        <v>0.7</v>
      </c>
      <c r="R13" s="183">
        <v>0.9</v>
      </c>
      <c r="S13" s="183">
        <v>1.1000000000000001</v>
      </c>
      <c r="T13" s="183">
        <v>0.8</v>
      </c>
      <c r="U13" s="183">
        <v>0.2</v>
      </c>
      <c r="V13" s="183">
        <v>0.4</v>
      </c>
      <c r="W13" s="183">
        <v>0.3</v>
      </c>
      <c r="X13" s="186">
        <v>1.1000000000000001</v>
      </c>
      <c r="Y13" s="186">
        <v>0.2</v>
      </c>
      <c r="Z13" s="186">
        <v>1</v>
      </c>
      <c r="AA13" s="183">
        <v>0.8</v>
      </c>
      <c r="AB13" s="376">
        <v>0.7</v>
      </c>
      <c r="AC13" s="187">
        <v>1.1000000000000001</v>
      </c>
      <c r="AD13" s="184">
        <v>0.1</v>
      </c>
    </row>
    <row r="14" spans="1:30" s="103" customFormat="1" ht="13.5" customHeight="1" x14ac:dyDescent="0.15">
      <c r="A14" s="1498"/>
      <c r="B14" s="192" t="s">
        <v>79</v>
      </c>
      <c r="C14" s="182" t="s">
        <v>10</v>
      </c>
      <c r="D14" s="183">
        <v>0.1</v>
      </c>
      <c r="E14" s="183">
        <v>0.1</v>
      </c>
      <c r="F14" s="183">
        <v>0.1</v>
      </c>
      <c r="G14" s="183">
        <v>0.1</v>
      </c>
      <c r="H14" s="183">
        <v>0.1</v>
      </c>
      <c r="I14" s="183" t="s">
        <v>173</v>
      </c>
      <c r="J14" s="183">
        <v>0.1</v>
      </c>
      <c r="K14" s="183" t="s">
        <v>173</v>
      </c>
      <c r="L14" s="183" t="s">
        <v>173</v>
      </c>
      <c r="M14" s="183" t="s">
        <v>173</v>
      </c>
      <c r="N14" s="183" t="s">
        <v>173</v>
      </c>
      <c r="O14" s="227" t="s">
        <v>173</v>
      </c>
      <c r="P14" s="185">
        <v>0.1</v>
      </c>
      <c r="Q14" s="183">
        <v>0.1</v>
      </c>
      <c r="R14" s="183" t="s">
        <v>173</v>
      </c>
      <c r="S14" s="183" t="s">
        <v>173</v>
      </c>
      <c r="T14" s="183">
        <v>0.1</v>
      </c>
      <c r="U14" s="183">
        <v>0.1</v>
      </c>
      <c r="V14" s="183" t="s">
        <v>173</v>
      </c>
      <c r="W14" s="183" t="s">
        <v>173</v>
      </c>
      <c r="X14" s="186">
        <v>0.1</v>
      </c>
      <c r="Y14" s="186">
        <v>0.1</v>
      </c>
      <c r="Z14" s="186">
        <v>0.1</v>
      </c>
      <c r="AA14" s="183">
        <v>0.1</v>
      </c>
      <c r="AB14" s="185" t="s">
        <v>173</v>
      </c>
      <c r="AC14" s="187">
        <v>0.1</v>
      </c>
      <c r="AD14" s="184" t="s">
        <v>173</v>
      </c>
    </row>
    <row r="15" spans="1:30" s="103" customFormat="1" ht="13.5" customHeight="1" x14ac:dyDescent="0.15">
      <c r="A15" s="1498"/>
      <c r="B15" s="235" t="s">
        <v>80</v>
      </c>
      <c r="C15" s="236" t="s">
        <v>10</v>
      </c>
      <c r="D15" s="961">
        <v>10</v>
      </c>
      <c r="E15" s="961">
        <v>10</v>
      </c>
      <c r="F15" s="961">
        <v>8.8000000000000007</v>
      </c>
      <c r="G15" s="961">
        <v>9.6999999999999993</v>
      </c>
      <c r="H15" s="962">
        <v>10</v>
      </c>
      <c r="I15" s="962">
        <v>7.8</v>
      </c>
      <c r="J15" s="962">
        <v>9.3000000000000007</v>
      </c>
      <c r="K15" s="962">
        <v>9.6</v>
      </c>
      <c r="L15" s="962">
        <v>11</v>
      </c>
      <c r="M15" s="962">
        <v>11</v>
      </c>
      <c r="N15" s="962">
        <v>11</v>
      </c>
      <c r="O15" s="963">
        <v>13</v>
      </c>
      <c r="P15" s="964">
        <v>13</v>
      </c>
      <c r="Q15" s="949">
        <v>9.1999999999999993</v>
      </c>
      <c r="R15" s="962">
        <v>11</v>
      </c>
      <c r="S15" s="962">
        <v>13</v>
      </c>
      <c r="T15" s="962">
        <v>11</v>
      </c>
      <c r="U15" s="962">
        <v>11</v>
      </c>
      <c r="V15" s="962">
        <v>14</v>
      </c>
      <c r="W15" s="962">
        <v>11</v>
      </c>
      <c r="X15" s="965">
        <v>11</v>
      </c>
      <c r="Y15" s="965">
        <v>12</v>
      </c>
      <c r="Z15" s="965">
        <v>10</v>
      </c>
      <c r="AA15" s="962">
        <v>8.9</v>
      </c>
      <c r="AB15" s="953">
        <v>11</v>
      </c>
      <c r="AC15" s="949">
        <v>14</v>
      </c>
      <c r="AD15" s="950">
        <v>7.8</v>
      </c>
    </row>
    <row r="16" spans="1:30" s="103" customFormat="1" ht="13.5" customHeight="1" x14ac:dyDescent="0.15">
      <c r="A16" s="1498"/>
      <c r="B16" s="193" t="s">
        <v>81</v>
      </c>
      <c r="C16" s="194" t="s">
        <v>10</v>
      </c>
      <c r="D16" s="966">
        <v>1.6</v>
      </c>
      <c r="E16" s="966">
        <v>1.4</v>
      </c>
      <c r="F16" s="966">
        <v>1.6</v>
      </c>
      <c r="G16" s="966">
        <v>1.1000000000000001</v>
      </c>
      <c r="H16" s="966">
        <v>1.3</v>
      </c>
      <c r="I16" s="966">
        <v>0.47</v>
      </c>
      <c r="J16" s="966">
        <v>1.2</v>
      </c>
      <c r="K16" s="967">
        <v>0.43</v>
      </c>
      <c r="L16" s="967">
        <v>1.4</v>
      </c>
      <c r="M16" s="966">
        <v>1.3</v>
      </c>
      <c r="N16" s="966">
        <v>1.7</v>
      </c>
      <c r="O16" s="968">
        <v>1.3</v>
      </c>
      <c r="P16" s="954">
        <v>1.3</v>
      </c>
      <c r="Q16" s="956">
        <v>1.1000000000000001</v>
      </c>
      <c r="R16" s="966">
        <v>1.2</v>
      </c>
      <c r="S16" s="967">
        <v>1.6</v>
      </c>
      <c r="T16" s="967">
        <v>1.9</v>
      </c>
      <c r="U16" s="966">
        <v>1.3</v>
      </c>
      <c r="V16" s="966">
        <v>1.1000000000000001</v>
      </c>
      <c r="W16" s="967">
        <v>1.6</v>
      </c>
      <c r="X16" s="969">
        <v>1.7</v>
      </c>
      <c r="Y16" s="969">
        <v>2.2999999999999998</v>
      </c>
      <c r="Z16" s="969">
        <v>1.4</v>
      </c>
      <c r="AA16" s="966">
        <v>1.3</v>
      </c>
      <c r="AB16" s="954">
        <v>1.4</v>
      </c>
      <c r="AC16" s="956">
        <v>2.2999999999999998</v>
      </c>
      <c r="AD16" s="970">
        <v>0.43</v>
      </c>
    </row>
    <row r="17" spans="1:30" s="103" customFormat="1" ht="13.5" customHeight="1" thickBot="1" x14ac:dyDescent="0.2">
      <c r="A17" s="1499"/>
      <c r="B17" s="823" t="s">
        <v>86</v>
      </c>
      <c r="C17" s="243" t="s">
        <v>10</v>
      </c>
      <c r="D17" s="244" t="s">
        <v>4</v>
      </c>
      <c r="E17" s="244" t="s">
        <v>4</v>
      </c>
      <c r="F17" s="244" t="s">
        <v>4</v>
      </c>
      <c r="G17" s="244">
        <v>0.72</v>
      </c>
      <c r="H17" s="244" t="s">
        <v>4</v>
      </c>
      <c r="I17" s="244" t="s">
        <v>4</v>
      </c>
      <c r="J17" s="244" t="s">
        <v>4</v>
      </c>
      <c r="K17" s="244" t="s">
        <v>4</v>
      </c>
      <c r="L17" s="244" t="s">
        <v>4</v>
      </c>
      <c r="M17" s="637">
        <v>1.3</v>
      </c>
      <c r="N17" s="244" t="s">
        <v>4</v>
      </c>
      <c r="O17" s="331" t="s">
        <v>4</v>
      </c>
      <c r="P17" s="245" t="s">
        <v>4</v>
      </c>
      <c r="Q17" s="244" t="s">
        <v>4</v>
      </c>
      <c r="R17" s="244" t="s">
        <v>4</v>
      </c>
      <c r="S17" s="244">
        <v>1.5</v>
      </c>
      <c r="T17" s="244" t="s">
        <v>4</v>
      </c>
      <c r="U17" s="637" t="s">
        <v>4</v>
      </c>
      <c r="V17" s="244" t="s">
        <v>4</v>
      </c>
      <c r="W17" s="244" t="s">
        <v>4</v>
      </c>
      <c r="X17" s="247" t="s">
        <v>4</v>
      </c>
      <c r="Y17" s="247">
        <v>2.2000000000000002</v>
      </c>
      <c r="Z17" s="247" t="s">
        <v>4</v>
      </c>
      <c r="AA17" s="244" t="s">
        <v>4</v>
      </c>
      <c r="AB17" s="572">
        <v>1.4</v>
      </c>
      <c r="AC17" s="266">
        <v>2.2000000000000002</v>
      </c>
      <c r="AD17" s="332">
        <v>0.72</v>
      </c>
    </row>
    <row r="18" spans="1:30" s="172" customFormat="1" ht="16.5" customHeight="1" thickBot="1" x14ac:dyDescent="0.2">
      <c r="A18" s="173" t="s">
        <v>90</v>
      </c>
      <c r="B18" s="174"/>
      <c r="C18" s="174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6"/>
      <c r="P18" s="177"/>
      <c r="Q18" s="175"/>
      <c r="R18" s="175"/>
      <c r="S18" s="175"/>
      <c r="T18" s="175"/>
      <c r="U18" s="175"/>
      <c r="V18" s="175"/>
      <c r="W18" s="175"/>
      <c r="X18" s="178"/>
      <c r="Y18" s="178"/>
      <c r="Z18" s="178"/>
      <c r="AA18" s="176"/>
      <c r="AB18" s="177"/>
      <c r="AC18" s="175"/>
      <c r="AD18" s="176"/>
    </row>
    <row r="19" spans="1:30" s="103" customFormat="1" ht="16.5" customHeight="1" x14ac:dyDescent="0.15">
      <c r="A19" s="1446" t="s">
        <v>92</v>
      </c>
      <c r="B19" s="222" t="s">
        <v>72</v>
      </c>
      <c r="C19" s="180" t="s">
        <v>73</v>
      </c>
      <c r="D19" s="223" t="s">
        <v>172</v>
      </c>
      <c r="E19" s="223" t="s">
        <v>172</v>
      </c>
      <c r="F19" s="223" t="s">
        <v>172</v>
      </c>
      <c r="G19" s="223" t="s">
        <v>172</v>
      </c>
      <c r="H19" s="223" t="s">
        <v>172</v>
      </c>
      <c r="I19" s="223" t="s">
        <v>172</v>
      </c>
      <c r="J19" s="223" t="s">
        <v>172</v>
      </c>
      <c r="K19" s="223" t="s">
        <v>172</v>
      </c>
      <c r="L19" s="223" t="s">
        <v>172</v>
      </c>
      <c r="M19" s="223" t="s">
        <v>172</v>
      </c>
      <c r="N19" s="223" t="s">
        <v>172</v>
      </c>
      <c r="O19" s="224" t="s">
        <v>172</v>
      </c>
      <c r="P19" s="225" t="s">
        <v>172</v>
      </c>
      <c r="Q19" s="223" t="s">
        <v>172</v>
      </c>
      <c r="R19" s="223" t="s">
        <v>172</v>
      </c>
      <c r="S19" s="223" t="s">
        <v>172</v>
      </c>
      <c r="T19" s="223" t="s">
        <v>172</v>
      </c>
      <c r="U19" s="223" t="s">
        <v>172</v>
      </c>
      <c r="V19" s="223" t="s">
        <v>172</v>
      </c>
      <c r="W19" s="223" t="s">
        <v>172</v>
      </c>
      <c r="X19" s="226" t="s">
        <v>172</v>
      </c>
      <c r="Y19" s="226" t="s">
        <v>172</v>
      </c>
      <c r="Z19" s="226" t="s">
        <v>172</v>
      </c>
      <c r="AA19" s="223" t="s">
        <v>172</v>
      </c>
      <c r="AB19" s="225" t="s">
        <v>208</v>
      </c>
      <c r="AC19" s="253" t="s">
        <v>172</v>
      </c>
      <c r="AD19" s="254" t="s">
        <v>172</v>
      </c>
    </row>
    <row r="20" spans="1:30" s="103" customFormat="1" ht="16.5" customHeight="1" x14ac:dyDescent="0.15">
      <c r="A20" s="1498"/>
      <c r="B20" s="192" t="s">
        <v>0</v>
      </c>
      <c r="C20" s="182" t="s">
        <v>4</v>
      </c>
      <c r="D20" s="183">
        <v>6.7</v>
      </c>
      <c r="E20" s="183">
        <v>6.9</v>
      </c>
      <c r="F20" s="183">
        <v>6.5</v>
      </c>
      <c r="G20" s="183">
        <v>6.6</v>
      </c>
      <c r="H20" s="183">
        <v>6.6</v>
      </c>
      <c r="I20" s="183">
        <v>6.7</v>
      </c>
      <c r="J20" s="183">
        <v>6.5</v>
      </c>
      <c r="K20" s="183">
        <v>6.7</v>
      </c>
      <c r="L20" s="183">
        <v>6.7</v>
      </c>
      <c r="M20" s="183">
        <v>6.6</v>
      </c>
      <c r="N20" s="183">
        <v>6.7</v>
      </c>
      <c r="O20" s="227">
        <v>6.6</v>
      </c>
      <c r="P20" s="185">
        <v>6.8</v>
      </c>
      <c r="Q20" s="183">
        <v>6.5</v>
      </c>
      <c r="R20" s="183">
        <v>6.8</v>
      </c>
      <c r="S20" s="183">
        <v>6.4</v>
      </c>
      <c r="T20" s="183">
        <v>6.3</v>
      </c>
      <c r="U20" s="183">
        <v>6.3</v>
      </c>
      <c r="V20" s="183">
        <v>6.2</v>
      </c>
      <c r="W20" s="183">
        <v>6.3</v>
      </c>
      <c r="X20" s="186">
        <v>6.4</v>
      </c>
      <c r="Y20" s="186">
        <v>6.4</v>
      </c>
      <c r="Z20" s="186">
        <v>6.2</v>
      </c>
      <c r="AA20" s="183">
        <v>6.6</v>
      </c>
      <c r="AB20" s="927" t="s">
        <v>136</v>
      </c>
      <c r="AC20" s="187">
        <v>6.9</v>
      </c>
      <c r="AD20" s="184">
        <v>6.2</v>
      </c>
    </row>
    <row r="21" spans="1:30" s="103" customFormat="1" ht="16.5" customHeight="1" x14ac:dyDescent="0.15">
      <c r="A21" s="1498"/>
      <c r="B21" s="192" t="s">
        <v>1</v>
      </c>
      <c r="C21" s="182" t="s">
        <v>10</v>
      </c>
      <c r="D21" s="250">
        <v>6.2</v>
      </c>
      <c r="E21" s="183">
        <v>2.8</v>
      </c>
      <c r="F21" s="183">
        <v>6.2</v>
      </c>
      <c r="G21" s="250">
        <v>3.3</v>
      </c>
      <c r="H21" s="250">
        <v>4.5</v>
      </c>
      <c r="I21" s="183">
        <v>2.9</v>
      </c>
      <c r="J21" s="183">
        <v>4.2</v>
      </c>
      <c r="K21" s="183">
        <v>3.6</v>
      </c>
      <c r="L21" s="183">
        <v>1.9</v>
      </c>
      <c r="M21" s="183">
        <v>1.7</v>
      </c>
      <c r="N21" s="250">
        <v>2</v>
      </c>
      <c r="O21" s="971">
        <v>1.8</v>
      </c>
      <c r="P21" s="376">
        <v>4.9000000000000004</v>
      </c>
      <c r="Q21" s="183">
        <v>2.2000000000000002</v>
      </c>
      <c r="R21" s="183">
        <v>3</v>
      </c>
      <c r="S21" s="183">
        <v>2.9</v>
      </c>
      <c r="T21" s="183">
        <v>4.3</v>
      </c>
      <c r="U21" s="183">
        <v>4.8</v>
      </c>
      <c r="V21" s="183">
        <v>2.2999999999999998</v>
      </c>
      <c r="W21" s="183">
        <v>1.8</v>
      </c>
      <c r="X21" s="186">
        <v>2.1</v>
      </c>
      <c r="Y21" s="186">
        <v>3.1</v>
      </c>
      <c r="Z21" s="186">
        <v>7</v>
      </c>
      <c r="AA21" s="250">
        <v>6.2</v>
      </c>
      <c r="AB21" s="185">
        <v>3.6</v>
      </c>
      <c r="AC21" s="925">
        <v>7</v>
      </c>
      <c r="AD21" s="184">
        <v>1.7</v>
      </c>
    </row>
    <row r="22" spans="1:30" s="103" customFormat="1" ht="16.5" customHeight="1" x14ac:dyDescent="0.15">
      <c r="A22" s="1498"/>
      <c r="B22" s="192" t="s">
        <v>16</v>
      </c>
      <c r="C22" s="182" t="s">
        <v>10</v>
      </c>
      <c r="D22" s="183">
        <v>2</v>
      </c>
      <c r="E22" s="183">
        <v>1.3</v>
      </c>
      <c r="F22" s="183">
        <v>1.4</v>
      </c>
      <c r="G22" s="183">
        <v>1.1000000000000001</v>
      </c>
      <c r="H22" s="183">
        <v>1</v>
      </c>
      <c r="I22" s="183">
        <v>0.9</v>
      </c>
      <c r="J22" s="183">
        <v>1.2</v>
      </c>
      <c r="K22" s="183">
        <v>1.1000000000000001</v>
      </c>
      <c r="L22" s="183">
        <v>1</v>
      </c>
      <c r="M22" s="183">
        <v>0.7</v>
      </c>
      <c r="N22" s="183">
        <v>1</v>
      </c>
      <c r="O22" s="227">
        <v>1</v>
      </c>
      <c r="P22" s="185">
        <v>0.9</v>
      </c>
      <c r="Q22" s="183">
        <v>0.9</v>
      </c>
      <c r="R22" s="183">
        <v>1.3</v>
      </c>
      <c r="S22" s="183">
        <v>1.1000000000000001</v>
      </c>
      <c r="T22" s="183">
        <v>1.1000000000000001</v>
      </c>
      <c r="U22" s="183">
        <v>1.4</v>
      </c>
      <c r="V22" s="183">
        <v>1</v>
      </c>
      <c r="W22" s="183">
        <v>1.2</v>
      </c>
      <c r="X22" s="186">
        <v>1.1000000000000001</v>
      </c>
      <c r="Y22" s="186">
        <v>1.3</v>
      </c>
      <c r="Z22" s="186">
        <v>1.2</v>
      </c>
      <c r="AA22" s="183">
        <v>1.3</v>
      </c>
      <c r="AB22" s="185">
        <v>1.1000000000000001</v>
      </c>
      <c r="AC22" s="187">
        <v>2</v>
      </c>
      <c r="AD22" s="184">
        <v>0.7</v>
      </c>
    </row>
    <row r="23" spans="1:30" s="103" customFormat="1" ht="16.5" customHeight="1" x14ac:dyDescent="0.15">
      <c r="A23" s="1498"/>
      <c r="B23" s="192" t="s">
        <v>2</v>
      </c>
      <c r="C23" s="182" t="s">
        <v>10</v>
      </c>
      <c r="D23" s="114">
        <v>2</v>
      </c>
      <c r="E23" s="189">
        <v>1</v>
      </c>
      <c r="F23" s="189">
        <v>2</v>
      </c>
      <c r="G23" s="189">
        <v>1</v>
      </c>
      <c r="H23" s="189" t="s">
        <v>175</v>
      </c>
      <c r="I23" s="189" t="s">
        <v>175</v>
      </c>
      <c r="J23" s="189" t="s">
        <v>175</v>
      </c>
      <c r="K23" s="189" t="s">
        <v>175</v>
      </c>
      <c r="L23" s="189" t="s">
        <v>175</v>
      </c>
      <c r="M23" s="189" t="s">
        <v>175</v>
      </c>
      <c r="N23" s="189" t="s">
        <v>175</v>
      </c>
      <c r="O23" s="191" t="s">
        <v>175</v>
      </c>
      <c r="P23" s="114">
        <v>1</v>
      </c>
      <c r="Q23" s="189">
        <v>1</v>
      </c>
      <c r="R23" s="189">
        <v>1</v>
      </c>
      <c r="S23" s="189" t="s">
        <v>175</v>
      </c>
      <c r="T23" s="189" t="s">
        <v>175</v>
      </c>
      <c r="U23" s="189">
        <v>1</v>
      </c>
      <c r="V23" s="189" t="s">
        <v>175</v>
      </c>
      <c r="W23" s="189" t="s">
        <v>175</v>
      </c>
      <c r="X23" s="190" t="s">
        <v>175</v>
      </c>
      <c r="Y23" s="190" t="s">
        <v>175</v>
      </c>
      <c r="Z23" s="190">
        <v>1</v>
      </c>
      <c r="AA23" s="189">
        <v>1</v>
      </c>
      <c r="AB23" s="114" t="s">
        <v>175</v>
      </c>
      <c r="AC23" s="110">
        <v>2</v>
      </c>
      <c r="AD23" s="135" t="s">
        <v>175</v>
      </c>
    </row>
    <row r="24" spans="1:30" s="103" customFormat="1" ht="16.5" customHeight="1" x14ac:dyDescent="0.15">
      <c r="A24" s="1498"/>
      <c r="B24" s="192" t="s">
        <v>3</v>
      </c>
      <c r="C24" s="182" t="s">
        <v>10</v>
      </c>
      <c r="D24" s="928">
        <v>10</v>
      </c>
      <c r="E24" s="929">
        <v>8.9</v>
      </c>
      <c r="F24" s="929">
        <v>8.5</v>
      </c>
      <c r="G24" s="929">
        <v>8.1</v>
      </c>
      <c r="H24" s="929">
        <v>8.1999999999999993</v>
      </c>
      <c r="I24" s="929">
        <v>7.7</v>
      </c>
      <c r="J24" s="929">
        <v>7.7</v>
      </c>
      <c r="K24" s="929">
        <v>7.7</v>
      </c>
      <c r="L24" s="929">
        <v>7.1</v>
      </c>
      <c r="M24" s="929">
        <v>7</v>
      </c>
      <c r="N24" s="929">
        <v>7.3</v>
      </c>
      <c r="O24" s="931">
        <v>7.8</v>
      </c>
      <c r="P24" s="928">
        <v>7</v>
      </c>
      <c r="Q24" s="929">
        <v>6.2</v>
      </c>
      <c r="R24" s="929">
        <v>7</v>
      </c>
      <c r="S24" s="929">
        <v>7.1</v>
      </c>
      <c r="T24" s="929">
        <v>7.8</v>
      </c>
      <c r="U24" s="929">
        <v>7.4</v>
      </c>
      <c r="V24" s="929">
        <v>7.5</v>
      </c>
      <c r="W24" s="929">
        <v>7</v>
      </c>
      <c r="X24" s="932">
        <v>7.4</v>
      </c>
      <c r="Y24" s="932">
        <v>7.8</v>
      </c>
      <c r="Z24" s="932">
        <v>8.4</v>
      </c>
      <c r="AA24" s="929">
        <v>8</v>
      </c>
      <c r="AB24" s="964">
        <v>7.7</v>
      </c>
      <c r="AC24" s="972">
        <v>10</v>
      </c>
      <c r="AD24" s="935">
        <v>6.2</v>
      </c>
    </row>
    <row r="25" spans="1:30" s="103" customFormat="1" ht="16.5" customHeight="1" x14ac:dyDescent="0.15">
      <c r="A25" s="1498"/>
      <c r="B25" s="193" t="s">
        <v>76</v>
      </c>
      <c r="C25" s="194" t="s">
        <v>10</v>
      </c>
      <c r="D25" s="936">
        <v>15</v>
      </c>
      <c r="E25" s="936">
        <v>13</v>
      </c>
      <c r="F25" s="936">
        <v>12</v>
      </c>
      <c r="G25" s="936">
        <v>12</v>
      </c>
      <c r="H25" s="936">
        <v>12</v>
      </c>
      <c r="I25" s="936">
        <v>11</v>
      </c>
      <c r="J25" s="936">
        <v>12</v>
      </c>
      <c r="K25" s="936">
        <v>11</v>
      </c>
      <c r="L25" s="936">
        <v>12</v>
      </c>
      <c r="M25" s="936">
        <v>12</v>
      </c>
      <c r="N25" s="936">
        <v>11</v>
      </c>
      <c r="O25" s="938">
        <v>11</v>
      </c>
      <c r="P25" s="939">
        <v>11</v>
      </c>
      <c r="Q25" s="936">
        <v>10</v>
      </c>
      <c r="R25" s="936">
        <v>13</v>
      </c>
      <c r="S25" s="936">
        <v>12</v>
      </c>
      <c r="T25" s="936">
        <v>15</v>
      </c>
      <c r="U25" s="936">
        <v>13</v>
      </c>
      <c r="V25" s="936">
        <v>15</v>
      </c>
      <c r="W25" s="936">
        <v>14</v>
      </c>
      <c r="X25" s="940">
        <v>13</v>
      </c>
      <c r="Y25" s="940">
        <v>13</v>
      </c>
      <c r="Z25" s="940">
        <v>15</v>
      </c>
      <c r="AA25" s="936">
        <v>12</v>
      </c>
      <c r="AB25" s="941">
        <v>13</v>
      </c>
      <c r="AC25" s="942">
        <v>15</v>
      </c>
      <c r="AD25" s="943">
        <v>10</v>
      </c>
    </row>
    <row r="26" spans="1:30" s="103" customFormat="1" ht="16.5" customHeight="1" x14ac:dyDescent="0.15">
      <c r="A26" s="1498"/>
      <c r="B26" s="202" t="s">
        <v>77</v>
      </c>
      <c r="C26" s="203" t="s">
        <v>10</v>
      </c>
      <c r="D26" s="973">
        <v>0.3</v>
      </c>
      <c r="E26" s="973" t="s">
        <v>173</v>
      </c>
      <c r="F26" s="974">
        <v>1.5</v>
      </c>
      <c r="G26" s="973">
        <v>0.4</v>
      </c>
      <c r="H26" s="973">
        <v>0.7</v>
      </c>
      <c r="I26" s="973">
        <v>0.4</v>
      </c>
      <c r="J26" s="973">
        <v>0.6</v>
      </c>
      <c r="K26" s="973">
        <v>0.5</v>
      </c>
      <c r="L26" s="973" t="s">
        <v>173</v>
      </c>
      <c r="M26" s="973" t="s">
        <v>173</v>
      </c>
      <c r="N26" s="973">
        <v>0.3</v>
      </c>
      <c r="O26" s="975">
        <v>0.3</v>
      </c>
      <c r="P26" s="976">
        <v>2.4</v>
      </c>
      <c r="Q26" s="973">
        <v>0.2</v>
      </c>
      <c r="R26" s="973">
        <v>0.1</v>
      </c>
      <c r="S26" s="973">
        <v>0.3</v>
      </c>
      <c r="T26" s="973">
        <v>1.1000000000000001</v>
      </c>
      <c r="U26" s="973">
        <v>0.6</v>
      </c>
      <c r="V26" s="973">
        <v>0.3</v>
      </c>
      <c r="W26" s="973">
        <v>0.3</v>
      </c>
      <c r="X26" s="977">
        <v>0.3</v>
      </c>
      <c r="Y26" s="977">
        <v>0.7</v>
      </c>
      <c r="Z26" s="978">
        <v>0.7</v>
      </c>
      <c r="AA26" s="973">
        <v>1.7</v>
      </c>
      <c r="AB26" s="979">
        <v>0.6</v>
      </c>
      <c r="AC26" s="980">
        <v>2.4</v>
      </c>
      <c r="AD26" s="981" t="s">
        <v>173</v>
      </c>
    </row>
    <row r="27" spans="1:30" s="103" customFormat="1" ht="16.5" customHeight="1" x14ac:dyDescent="0.15">
      <c r="A27" s="1498"/>
      <c r="B27" s="192" t="s">
        <v>78</v>
      </c>
      <c r="C27" s="182" t="s">
        <v>10</v>
      </c>
      <c r="D27" s="929">
        <v>1</v>
      </c>
      <c r="E27" s="929">
        <v>1</v>
      </c>
      <c r="F27" s="929">
        <v>0.5</v>
      </c>
      <c r="G27" s="929">
        <v>0.5</v>
      </c>
      <c r="H27" s="929">
        <v>0.8</v>
      </c>
      <c r="I27" s="929">
        <v>0.6</v>
      </c>
      <c r="J27" s="929">
        <v>0.7</v>
      </c>
      <c r="K27" s="929">
        <v>0.4</v>
      </c>
      <c r="L27" s="929">
        <v>0.9</v>
      </c>
      <c r="M27" s="929">
        <v>0.6</v>
      </c>
      <c r="N27" s="929">
        <v>0.6</v>
      </c>
      <c r="O27" s="931">
        <v>0.5</v>
      </c>
      <c r="P27" s="928">
        <v>0.1</v>
      </c>
      <c r="Q27" s="929">
        <v>0.4</v>
      </c>
      <c r="R27" s="929">
        <v>1.5</v>
      </c>
      <c r="S27" s="929">
        <v>0.1</v>
      </c>
      <c r="T27" s="929">
        <v>0.9</v>
      </c>
      <c r="U27" s="929" t="s">
        <v>173</v>
      </c>
      <c r="V27" s="929">
        <v>0.5</v>
      </c>
      <c r="W27" s="929">
        <v>1.5</v>
      </c>
      <c r="X27" s="932">
        <v>0.8</v>
      </c>
      <c r="Y27" s="932">
        <v>0.2</v>
      </c>
      <c r="Z27" s="932">
        <v>1.5</v>
      </c>
      <c r="AA27" s="929">
        <v>0.7</v>
      </c>
      <c r="AB27" s="953">
        <v>0.7</v>
      </c>
      <c r="AC27" s="934">
        <v>1.5</v>
      </c>
      <c r="AD27" s="935" t="s">
        <v>173</v>
      </c>
    </row>
    <row r="28" spans="1:30" s="103" customFormat="1" ht="16.5" customHeight="1" x14ac:dyDescent="0.15">
      <c r="A28" s="1498"/>
      <c r="B28" s="192" t="s">
        <v>79</v>
      </c>
      <c r="C28" s="182" t="s">
        <v>10</v>
      </c>
      <c r="D28" s="928">
        <v>0.1</v>
      </c>
      <c r="E28" s="929" t="s">
        <v>173</v>
      </c>
      <c r="F28" s="929">
        <v>0.1</v>
      </c>
      <c r="G28" s="929" t="s">
        <v>173</v>
      </c>
      <c r="H28" s="929" t="s">
        <v>173</v>
      </c>
      <c r="I28" s="929" t="s">
        <v>173</v>
      </c>
      <c r="J28" s="929" t="s">
        <v>173</v>
      </c>
      <c r="K28" s="929" t="s">
        <v>173</v>
      </c>
      <c r="L28" s="929" t="s">
        <v>173</v>
      </c>
      <c r="M28" s="929" t="s">
        <v>173</v>
      </c>
      <c r="N28" s="929" t="s">
        <v>173</v>
      </c>
      <c r="O28" s="931" t="s">
        <v>173</v>
      </c>
      <c r="P28" s="928" t="s">
        <v>173</v>
      </c>
      <c r="Q28" s="929" t="s">
        <v>173</v>
      </c>
      <c r="R28" s="929" t="s">
        <v>173</v>
      </c>
      <c r="S28" s="929" t="s">
        <v>173</v>
      </c>
      <c r="T28" s="929">
        <v>0.1</v>
      </c>
      <c r="U28" s="929">
        <v>0.1</v>
      </c>
      <c r="V28" s="929" t="s">
        <v>173</v>
      </c>
      <c r="W28" s="929" t="s">
        <v>173</v>
      </c>
      <c r="X28" s="932" t="s">
        <v>173</v>
      </c>
      <c r="Y28" s="932" t="s">
        <v>173</v>
      </c>
      <c r="Z28" s="932">
        <v>0.1</v>
      </c>
      <c r="AA28" s="929">
        <v>0.1</v>
      </c>
      <c r="AB28" s="953" t="s">
        <v>173</v>
      </c>
      <c r="AC28" s="934">
        <v>0.1</v>
      </c>
      <c r="AD28" s="935" t="s">
        <v>173</v>
      </c>
    </row>
    <row r="29" spans="1:30" s="103" customFormat="1" ht="16.5" customHeight="1" x14ac:dyDescent="0.15">
      <c r="A29" s="1498"/>
      <c r="B29" s="235" t="s">
        <v>80</v>
      </c>
      <c r="C29" s="236" t="s">
        <v>10</v>
      </c>
      <c r="D29" s="962">
        <v>13</v>
      </c>
      <c r="E29" s="962">
        <v>12</v>
      </c>
      <c r="F29" s="962">
        <v>10</v>
      </c>
      <c r="G29" s="962">
        <v>11</v>
      </c>
      <c r="H29" s="961">
        <v>11</v>
      </c>
      <c r="I29" s="961">
        <v>10</v>
      </c>
      <c r="J29" s="961">
        <v>11</v>
      </c>
      <c r="K29" s="961">
        <v>10</v>
      </c>
      <c r="L29" s="961">
        <v>11</v>
      </c>
      <c r="M29" s="961">
        <v>12</v>
      </c>
      <c r="N29" s="961">
        <v>9.9</v>
      </c>
      <c r="O29" s="963">
        <v>11</v>
      </c>
      <c r="P29" s="947">
        <v>8.5</v>
      </c>
      <c r="Q29" s="948">
        <v>9.6999999999999993</v>
      </c>
      <c r="R29" s="962">
        <v>11</v>
      </c>
      <c r="S29" s="962">
        <v>12</v>
      </c>
      <c r="T29" s="962">
        <v>13</v>
      </c>
      <c r="U29" s="962">
        <v>13</v>
      </c>
      <c r="V29" s="962">
        <v>14</v>
      </c>
      <c r="W29" s="962">
        <v>12</v>
      </c>
      <c r="X29" s="982">
        <v>12</v>
      </c>
      <c r="Y29" s="965">
        <v>12</v>
      </c>
      <c r="Z29" s="982">
        <v>13</v>
      </c>
      <c r="AA29" s="962">
        <v>9</v>
      </c>
      <c r="AB29" s="953">
        <v>11</v>
      </c>
      <c r="AC29" s="949">
        <v>14</v>
      </c>
      <c r="AD29" s="950">
        <v>8.5</v>
      </c>
    </row>
    <row r="30" spans="1:30" s="103" customFormat="1" ht="16.5" customHeight="1" x14ac:dyDescent="0.15">
      <c r="A30" s="1498"/>
      <c r="B30" s="193" t="s">
        <v>81</v>
      </c>
      <c r="C30" s="194" t="s">
        <v>10</v>
      </c>
      <c r="D30" s="966">
        <v>2.4</v>
      </c>
      <c r="E30" s="966">
        <v>2.1</v>
      </c>
      <c r="F30" s="966">
        <v>1.3</v>
      </c>
      <c r="G30" s="966">
        <v>1.3</v>
      </c>
      <c r="H30" s="966">
        <v>0.65</v>
      </c>
      <c r="I30" s="966">
        <v>0.45</v>
      </c>
      <c r="J30" s="966">
        <v>0.73</v>
      </c>
      <c r="K30" s="967">
        <v>0.1</v>
      </c>
      <c r="L30" s="967">
        <v>1</v>
      </c>
      <c r="M30" s="966">
        <v>1.2</v>
      </c>
      <c r="N30" s="966">
        <v>0.57999999999999996</v>
      </c>
      <c r="O30" s="968">
        <v>0.25</v>
      </c>
      <c r="P30" s="983">
        <v>0.16</v>
      </c>
      <c r="Q30" s="956">
        <v>0.7</v>
      </c>
      <c r="R30" s="967">
        <v>0.9</v>
      </c>
      <c r="S30" s="967">
        <v>1.1000000000000001</v>
      </c>
      <c r="T30" s="966">
        <v>1.5</v>
      </c>
      <c r="U30" s="966">
        <v>1.2</v>
      </c>
      <c r="V30" s="967">
        <v>0.25</v>
      </c>
      <c r="W30" s="967">
        <v>0.79</v>
      </c>
      <c r="X30" s="984">
        <v>0.62</v>
      </c>
      <c r="Y30" s="984">
        <v>1.7</v>
      </c>
      <c r="Z30" s="969">
        <v>1.4</v>
      </c>
      <c r="AA30" s="967">
        <v>0.64</v>
      </c>
      <c r="AB30" s="954">
        <v>0.96</v>
      </c>
      <c r="AC30" s="956">
        <v>2.4</v>
      </c>
      <c r="AD30" s="970">
        <v>0.1</v>
      </c>
    </row>
    <row r="31" spans="1:30" s="103" customFormat="1" ht="16.5" customHeight="1" thickBot="1" x14ac:dyDescent="0.2">
      <c r="A31" s="1499"/>
      <c r="B31" s="823" t="s">
        <v>86</v>
      </c>
      <c r="C31" s="243" t="s">
        <v>10</v>
      </c>
      <c r="D31" s="985" t="s">
        <v>4</v>
      </c>
      <c r="E31" s="985" t="s">
        <v>4</v>
      </c>
      <c r="F31" s="985" t="s">
        <v>4</v>
      </c>
      <c r="G31" s="985">
        <v>1</v>
      </c>
      <c r="H31" s="985" t="s">
        <v>4</v>
      </c>
      <c r="I31" s="985" t="s">
        <v>4</v>
      </c>
      <c r="J31" s="986" t="s">
        <v>4</v>
      </c>
      <c r="K31" s="986" t="s">
        <v>4</v>
      </c>
      <c r="L31" s="986" t="s">
        <v>4</v>
      </c>
      <c r="M31" s="985">
        <v>1.1000000000000001</v>
      </c>
      <c r="N31" s="986" t="s">
        <v>4</v>
      </c>
      <c r="O31" s="987" t="s">
        <v>4</v>
      </c>
      <c r="P31" s="988" t="s">
        <v>4</v>
      </c>
      <c r="Q31" s="986" t="s">
        <v>4</v>
      </c>
      <c r="R31" s="986" t="s">
        <v>4</v>
      </c>
      <c r="S31" s="986">
        <v>1.1000000000000001</v>
      </c>
      <c r="T31" s="985" t="s">
        <v>4</v>
      </c>
      <c r="U31" s="985" t="s">
        <v>4</v>
      </c>
      <c r="V31" s="986" t="s">
        <v>4</v>
      </c>
      <c r="W31" s="986" t="s">
        <v>4</v>
      </c>
      <c r="X31" s="989" t="s">
        <v>4</v>
      </c>
      <c r="Y31" s="989">
        <v>1.7</v>
      </c>
      <c r="Z31" s="989" t="s">
        <v>4</v>
      </c>
      <c r="AA31" s="986" t="s">
        <v>4</v>
      </c>
      <c r="AB31" s="990">
        <v>1.2</v>
      </c>
      <c r="AC31" s="991">
        <v>1.7</v>
      </c>
      <c r="AD31" s="992">
        <v>1</v>
      </c>
    </row>
    <row r="32" spans="1:30" ht="16.5" customHeight="1" x14ac:dyDescent="0.15">
      <c r="E32" s="540"/>
      <c r="I32" s="540"/>
      <c r="P32" s="540"/>
    </row>
    <row r="33" spans="24:26" ht="16.5" customHeight="1" x14ac:dyDescent="0.15"/>
    <row r="34" spans="24:26" ht="16.5" customHeight="1" x14ac:dyDescent="0.15"/>
    <row r="35" spans="24:26" ht="16.5" customHeight="1" x14ac:dyDescent="0.15"/>
    <row r="36" spans="24:26" ht="16.5" customHeight="1" x14ac:dyDescent="0.15"/>
    <row r="37" spans="24:26" ht="16.5" customHeight="1" x14ac:dyDescent="0.15"/>
    <row r="38" spans="24:26" ht="16.5" customHeight="1" x14ac:dyDescent="0.15"/>
    <row r="39" spans="24:26" ht="16.5" customHeight="1" x14ac:dyDescent="0.15"/>
    <row r="40" spans="24:26" ht="16.5" customHeight="1" x14ac:dyDescent="0.15"/>
    <row r="41" spans="24:26" ht="16.5" customHeight="1" x14ac:dyDescent="0.15"/>
    <row r="42" spans="24:26" ht="16.5" customHeight="1" x14ac:dyDescent="0.15">
      <c r="X42" s="161"/>
      <c r="Y42" s="161"/>
      <c r="Z42" s="161"/>
    </row>
    <row r="43" spans="24:26" ht="16.5" customHeight="1" x14ac:dyDescent="0.15">
      <c r="X43" s="161"/>
      <c r="Y43" s="161"/>
      <c r="Z43" s="161"/>
    </row>
    <row r="44" spans="24:26" ht="16.5" customHeight="1" x14ac:dyDescent="0.15">
      <c r="X44" s="161"/>
      <c r="Y44" s="161"/>
      <c r="Z44" s="161"/>
    </row>
    <row r="45" spans="24:26" ht="16.5" customHeight="1" x14ac:dyDescent="0.15">
      <c r="X45" s="161"/>
      <c r="Y45" s="161"/>
      <c r="Z45" s="161"/>
    </row>
    <row r="46" spans="24:26" ht="15" customHeight="1" x14ac:dyDescent="0.15">
      <c r="X46" s="161"/>
      <c r="Y46" s="161"/>
      <c r="Z46" s="161"/>
    </row>
  </sheetData>
  <mergeCells count="2">
    <mergeCell ref="A5:A17"/>
    <mergeCell ref="A19:A31"/>
  </mergeCells>
  <phoneticPr fontId="2"/>
  <printOptions horizontalCentered="1"/>
  <pageMargins left="0" right="0" top="0.39370078740157483" bottom="0.39370078740157483" header="0" footer="0"/>
  <pageSetup paperSize="9" scale="69" orientation="landscape" r:id="rId1"/>
  <headerFooter alignWithMargins="0"/>
  <rowBreaks count="1" manualBreakCount="1">
    <brk id="3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D71"/>
  <sheetViews>
    <sheetView workbookViewId="0">
      <selection activeCell="T33" sqref="T33"/>
    </sheetView>
  </sheetViews>
  <sheetFormatPr defaultColWidth="9" defaultRowHeight="13.5" x14ac:dyDescent="0.15"/>
  <cols>
    <col min="1" max="1" width="2.625" style="66" customWidth="1"/>
    <col min="2" max="2" width="14.125" style="65" customWidth="1"/>
    <col min="3" max="3" width="7.25" style="66" bestFit="1" customWidth="1"/>
    <col min="4" max="23" width="6.625" style="66" customWidth="1"/>
    <col min="24" max="26" width="6.625" style="67" customWidth="1"/>
    <col min="27" max="27" width="6.625" style="66" customWidth="1"/>
    <col min="28" max="30" width="6.625" style="557" customWidth="1"/>
    <col min="31" max="16384" width="9" style="65"/>
  </cols>
  <sheetData>
    <row r="1" spans="1:30" s="58" customFormat="1" ht="18" customHeight="1" x14ac:dyDescent="0.15">
      <c r="A1" s="813" t="s">
        <v>212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60"/>
      <c r="Y1" s="60"/>
      <c r="Z1" s="60"/>
      <c r="AA1" s="59"/>
      <c r="AB1" s="547"/>
      <c r="AC1" s="547"/>
      <c r="AD1" s="548" t="s">
        <v>53</v>
      </c>
    </row>
    <row r="2" spans="1:30" s="58" customFormat="1" ht="18" customHeight="1" thickBot="1" x14ac:dyDescent="0.2">
      <c r="A2" s="813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60"/>
      <c r="Y2" s="60"/>
      <c r="Z2" s="60"/>
      <c r="AA2" s="59"/>
      <c r="AB2" s="547"/>
      <c r="AC2" s="547"/>
      <c r="AD2" s="815" t="s">
        <v>179</v>
      </c>
    </row>
    <row r="3" spans="1:30" s="79" customFormat="1" ht="16.5" customHeight="1" thickBot="1" x14ac:dyDescent="0.2">
      <c r="A3" s="68" t="s">
        <v>59</v>
      </c>
      <c r="B3" s="69"/>
      <c r="C3" s="70"/>
      <c r="D3" s="71">
        <v>44292</v>
      </c>
      <c r="E3" s="71">
        <v>44306</v>
      </c>
      <c r="F3" s="71">
        <v>44327</v>
      </c>
      <c r="G3" s="71">
        <v>44342</v>
      </c>
      <c r="H3" s="71">
        <v>44355</v>
      </c>
      <c r="I3" s="71">
        <v>44369</v>
      </c>
      <c r="J3" s="71">
        <v>44383</v>
      </c>
      <c r="K3" s="71">
        <v>44405</v>
      </c>
      <c r="L3" s="71">
        <v>44419</v>
      </c>
      <c r="M3" s="71">
        <v>44432</v>
      </c>
      <c r="N3" s="71">
        <v>44446</v>
      </c>
      <c r="O3" s="72">
        <v>44468</v>
      </c>
      <c r="P3" s="73">
        <v>44481</v>
      </c>
      <c r="Q3" s="71">
        <v>44495</v>
      </c>
      <c r="R3" s="71">
        <v>44509</v>
      </c>
      <c r="S3" s="71">
        <v>44524</v>
      </c>
      <c r="T3" s="71">
        <v>44537</v>
      </c>
      <c r="U3" s="71">
        <v>44551</v>
      </c>
      <c r="V3" s="71">
        <v>44566</v>
      </c>
      <c r="W3" s="71">
        <v>44579</v>
      </c>
      <c r="X3" s="74">
        <v>44593</v>
      </c>
      <c r="Y3" s="74">
        <v>44607</v>
      </c>
      <c r="Z3" s="74">
        <v>44621</v>
      </c>
      <c r="AA3" s="71">
        <v>44636</v>
      </c>
      <c r="AB3" s="549" t="s">
        <v>60</v>
      </c>
      <c r="AC3" s="550" t="s">
        <v>61</v>
      </c>
      <c r="AD3" s="551" t="s">
        <v>62</v>
      </c>
    </row>
    <row r="4" spans="1:30" s="85" customFormat="1" ht="16.5" customHeight="1" x14ac:dyDescent="0.15">
      <c r="A4" s="1428" t="s">
        <v>63</v>
      </c>
      <c r="B4" s="80" t="s">
        <v>64</v>
      </c>
      <c r="C4" s="81"/>
      <c r="D4" s="82" t="s">
        <v>190</v>
      </c>
      <c r="E4" s="828" t="s">
        <v>192</v>
      </c>
      <c r="F4" s="828" t="s">
        <v>50</v>
      </c>
      <c r="G4" s="828" t="s">
        <v>190</v>
      </c>
      <c r="H4" s="828" t="s">
        <v>187</v>
      </c>
      <c r="I4" s="828" t="s">
        <v>186</v>
      </c>
      <c r="J4" s="828" t="s">
        <v>177</v>
      </c>
      <c r="K4" s="828" t="s">
        <v>50</v>
      </c>
      <c r="L4" s="828" t="s">
        <v>190</v>
      </c>
      <c r="M4" s="828" t="s">
        <v>193</v>
      </c>
      <c r="N4" s="828" t="s">
        <v>186</v>
      </c>
      <c r="O4" s="83" t="s">
        <v>189</v>
      </c>
      <c r="P4" s="82" t="s">
        <v>50</v>
      </c>
      <c r="Q4" s="828" t="s">
        <v>186</v>
      </c>
      <c r="R4" s="828" t="s">
        <v>50</v>
      </c>
      <c r="S4" s="828" t="s">
        <v>194</v>
      </c>
      <c r="T4" s="828" t="s">
        <v>195</v>
      </c>
      <c r="U4" s="828" t="s">
        <v>189</v>
      </c>
      <c r="V4" s="828" t="s">
        <v>196</v>
      </c>
      <c r="W4" s="828" t="s">
        <v>126</v>
      </c>
      <c r="X4" s="829" t="s">
        <v>186</v>
      </c>
      <c r="Y4" s="829" t="s">
        <v>190</v>
      </c>
      <c r="Z4" s="829" t="s">
        <v>188</v>
      </c>
      <c r="AA4" s="828" t="s">
        <v>126</v>
      </c>
      <c r="AB4" s="82" t="s">
        <v>65</v>
      </c>
      <c r="AC4" s="84" t="s">
        <v>65</v>
      </c>
      <c r="AD4" s="83" t="s">
        <v>65</v>
      </c>
    </row>
    <row r="5" spans="1:30" s="85" customFormat="1" ht="16.5" customHeight="1" x14ac:dyDescent="0.15">
      <c r="A5" s="1429"/>
      <c r="B5" s="86" t="s">
        <v>66</v>
      </c>
      <c r="C5" s="87"/>
      <c r="D5" s="830" t="s">
        <v>126</v>
      </c>
      <c r="E5" s="830" t="s">
        <v>50</v>
      </c>
      <c r="F5" s="830" t="s">
        <v>197</v>
      </c>
      <c r="G5" s="830" t="s">
        <v>189</v>
      </c>
      <c r="H5" s="830" t="s">
        <v>126</v>
      </c>
      <c r="I5" s="830" t="s">
        <v>126</v>
      </c>
      <c r="J5" s="830" t="s">
        <v>127</v>
      </c>
      <c r="K5" s="830" t="s">
        <v>186</v>
      </c>
      <c r="L5" s="830" t="s">
        <v>126</v>
      </c>
      <c r="M5" s="830" t="s">
        <v>127</v>
      </c>
      <c r="N5" s="830" t="s">
        <v>125</v>
      </c>
      <c r="O5" s="88" t="s">
        <v>128</v>
      </c>
      <c r="P5" s="89" t="s">
        <v>128</v>
      </c>
      <c r="Q5" s="830" t="s">
        <v>191</v>
      </c>
      <c r="R5" s="830" t="s">
        <v>49</v>
      </c>
      <c r="S5" s="830" t="s">
        <v>198</v>
      </c>
      <c r="T5" s="830" t="s">
        <v>186</v>
      </c>
      <c r="U5" s="830" t="s">
        <v>50</v>
      </c>
      <c r="V5" s="830" t="s">
        <v>199</v>
      </c>
      <c r="W5" s="830" t="s">
        <v>186</v>
      </c>
      <c r="X5" s="831" t="s">
        <v>186</v>
      </c>
      <c r="Y5" s="831" t="s">
        <v>200</v>
      </c>
      <c r="Z5" s="831" t="s">
        <v>50</v>
      </c>
      <c r="AA5" s="830" t="s">
        <v>125</v>
      </c>
      <c r="AB5" s="89" t="s">
        <v>65</v>
      </c>
      <c r="AC5" s="90" t="s">
        <v>65</v>
      </c>
      <c r="AD5" s="88" t="s">
        <v>65</v>
      </c>
    </row>
    <row r="6" spans="1:30" s="85" customFormat="1" ht="16.5" customHeight="1" x14ac:dyDescent="0.15">
      <c r="A6" s="1429"/>
      <c r="B6" s="91" t="s">
        <v>67</v>
      </c>
      <c r="C6" s="92"/>
      <c r="D6" s="832" t="s">
        <v>128</v>
      </c>
      <c r="E6" s="832" t="s">
        <v>50</v>
      </c>
      <c r="F6" s="832" t="s">
        <v>201</v>
      </c>
      <c r="G6" s="832" t="s">
        <v>49</v>
      </c>
      <c r="H6" s="832" t="s">
        <v>202</v>
      </c>
      <c r="I6" s="832" t="s">
        <v>128</v>
      </c>
      <c r="J6" s="832" t="s">
        <v>127</v>
      </c>
      <c r="K6" s="832" t="s">
        <v>186</v>
      </c>
      <c r="L6" s="832" t="s">
        <v>201</v>
      </c>
      <c r="M6" s="832" t="s">
        <v>128</v>
      </c>
      <c r="N6" s="832" t="s">
        <v>186</v>
      </c>
      <c r="O6" s="93" t="s">
        <v>186</v>
      </c>
      <c r="P6" s="94" t="s">
        <v>186</v>
      </c>
      <c r="Q6" s="832" t="s">
        <v>126</v>
      </c>
      <c r="R6" s="832" t="s">
        <v>177</v>
      </c>
      <c r="S6" s="832" t="s">
        <v>197</v>
      </c>
      <c r="T6" s="832" t="s">
        <v>191</v>
      </c>
      <c r="U6" s="832" t="s">
        <v>126</v>
      </c>
      <c r="V6" s="832" t="s">
        <v>203</v>
      </c>
      <c r="W6" s="832" t="s">
        <v>204</v>
      </c>
      <c r="X6" s="833" t="s">
        <v>199</v>
      </c>
      <c r="Y6" s="833" t="s">
        <v>126</v>
      </c>
      <c r="Z6" s="833" t="s">
        <v>190</v>
      </c>
      <c r="AA6" s="832" t="s">
        <v>50</v>
      </c>
      <c r="AB6" s="94" t="s">
        <v>65</v>
      </c>
      <c r="AC6" s="95" t="s">
        <v>65</v>
      </c>
      <c r="AD6" s="93" t="s">
        <v>65</v>
      </c>
    </row>
    <row r="7" spans="1:30" s="100" customFormat="1" ht="16.5" customHeight="1" thickBot="1" x14ac:dyDescent="0.2">
      <c r="A7" s="1430"/>
      <c r="B7" s="96" t="s">
        <v>68</v>
      </c>
      <c r="C7" s="97" t="s">
        <v>69</v>
      </c>
      <c r="D7" s="1313">
        <v>14</v>
      </c>
      <c r="E7" s="1313">
        <v>18</v>
      </c>
      <c r="F7" s="1313">
        <v>23</v>
      </c>
      <c r="G7" s="1313">
        <v>22.5</v>
      </c>
      <c r="H7" s="1313">
        <v>27</v>
      </c>
      <c r="I7" s="1313">
        <v>25.5</v>
      </c>
      <c r="J7" s="1313">
        <v>28.5</v>
      </c>
      <c r="K7" s="1313">
        <v>30</v>
      </c>
      <c r="L7" s="1313">
        <v>30</v>
      </c>
      <c r="M7" s="1313">
        <v>30</v>
      </c>
      <c r="N7" s="1313">
        <v>27</v>
      </c>
      <c r="O7" s="1314">
        <v>25.5</v>
      </c>
      <c r="P7" s="1315">
        <v>26.5</v>
      </c>
      <c r="Q7" s="1313">
        <v>18.5</v>
      </c>
      <c r="R7" s="1313">
        <v>17</v>
      </c>
      <c r="S7" s="1313">
        <v>11</v>
      </c>
      <c r="T7" s="1313">
        <v>12</v>
      </c>
      <c r="U7" s="1313">
        <v>10.5</v>
      </c>
      <c r="V7" s="1313">
        <v>7</v>
      </c>
      <c r="W7" s="1313">
        <v>4.5</v>
      </c>
      <c r="X7" s="1316">
        <v>7</v>
      </c>
      <c r="Y7" s="1316">
        <v>7.5</v>
      </c>
      <c r="Z7" s="1316">
        <v>10</v>
      </c>
      <c r="AA7" s="1313">
        <v>15.5</v>
      </c>
      <c r="AB7" s="1176">
        <v>18.5</v>
      </c>
      <c r="AC7" s="1317">
        <v>30</v>
      </c>
      <c r="AD7" s="1318">
        <v>4.5</v>
      </c>
    </row>
    <row r="8" spans="1:30" s="100" customFormat="1" ht="16.5" customHeight="1" x14ac:dyDescent="0.15">
      <c r="A8" s="1431" t="s">
        <v>70</v>
      </c>
      <c r="B8" s="101" t="s">
        <v>71</v>
      </c>
      <c r="C8" s="102" t="s">
        <v>69</v>
      </c>
      <c r="D8" s="1319">
        <v>19</v>
      </c>
      <c r="E8" s="1320">
        <v>19</v>
      </c>
      <c r="F8" s="1320">
        <v>21</v>
      </c>
      <c r="G8" s="1320">
        <v>23.5</v>
      </c>
      <c r="H8" s="1320">
        <v>24</v>
      </c>
      <c r="I8" s="1320">
        <v>25</v>
      </c>
      <c r="J8" s="1320">
        <v>26</v>
      </c>
      <c r="K8" s="1320">
        <v>26</v>
      </c>
      <c r="L8" s="1320">
        <v>27.5</v>
      </c>
      <c r="M8" s="1320">
        <v>25.5</v>
      </c>
      <c r="N8" s="1320">
        <v>26</v>
      </c>
      <c r="O8" s="1321">
        <v>26</v>
      </c>
      <c r="P8" s="1319">
        <v>25.5</v>
      </c>
      <c r="Q8" s="1320">
        <v>22</v>
      </c>
      <c r="R8" s="1320">
        <v>22</v>
      </c>
      <c r="S8" s="1320">
        <v>20</v>
      </c>
      <c r="T8" s="1320">
        <v>20</v>
      </c>
      <c r="U8" s="1320">
        <v>18</v>
      </c>
      <c r="V8" s="1320">
        <v>16.5</v>
      </c>
      <c r="W8" s="1320">
        <v>20</v>
      </c>
      <c r="X8" s="1322">
        <v>13</v>
      </c>
      <c r="Y8" s="1322">
        <v>14.5</v>
      </c>
      <c r="Z8" s="1322">
        <v>16</v>
      </c>
      <c r="AA8" s="1323">
        <v>17.5</v>
      </c>
      <c r="AB8" s="288">
        <v>21.5</v>
      </c>
      <c r="AC8" s="1324">
        <v>27.5</v>
      </c>
      <c r="AD8" s="1325">
        <v>13</v>
      </c>
    </row>
    <row r="9" spans="1:30" s="100" customFormat="1" ht="16.5" customHeight="1" x14ac:dyDescent="0.15">
      <c r="A9" s="1432"/>
      <c r="B9" s="104" t="s">
        <v>72</v>
      </c>
      <c r="C9" s="105" t="s">
        <v>73</v>
      </c>
      <c r="D9" s="1326">
        <v>3.5</v>
      </c>
      <c r="E9" s="1326">
        <v>3.5</v>
      </c>
      <c r="F9" s="1327">
        <v>4</v>
      </c>
      <c r="G9" s="1326">
        <v>3.5</v>
      </c>
      <c r="H9" s="1326">
        <v>3.5</v>
      </c>
      <c r="I9" s="1326">
        <v>3.5</v>
      </c>
      <c r="J9" s="1327">
        <v>3.5</v>
      </c>
      <c r="K9" s="1326">
        <v>3</v>
      </c>
      <c r="L9" s="1326">
        <v>3</v>
      </c>
      <c r="M9" s="1326">
        <v>4</v>
      </c>
      <c r="N9" s="1326">
        <v>3.5</v>
      </c>
      <c r="O9" s="1328">
        <v>3.5</v>
      </c>
      <c r="P9" s="1329">
        <v>3</v>
      </c>
      <c r="Q9" s="1327">
        <v>3.5</v>
      </c>
      <c r="R9" s="1327">
        <v>3.5</v>
      </c>
      <c r="S9" s="1327">
        <v>3.5</v>
      </c>
      <c r="T9" s="1326">
        <v>3</v>
      </c>
      <c r="U9" s="1327">
        <v>3.5</v>
      </c>
      <c r="V9" s="1326">
        <v>3</v>
      </c>
      <c r="W9" s="1327">
        <v>3</v>
      </c>
      <c r="X9" s="1330">
        <v>3</v>
      </c>
      <c r="Y9" s="1331">
        <v>3</v>
      </c>
      <c r="Z9" s="1331">
        <v>3</v>
      </c>
      <c r="AA9" s="1332">
        <v>3</v>
      </c>
      <c r="AB9" s="1115">
        <v>3.5</v>
      </c>
      <c r="AC9" s="1120">
        <v>4</v>
      </c>
      <c r="AD9" s="1137">
        <v>3</v>
      </c>
    </row>
    <row r="10" spans="1:30" s="100" customFormat="1" ht="16.5" customHeight="1" x14ac:dyDescent="0.15">
      <c r="A10" s="1432"/>
      <c r="B10" s="104" t="s">
        <v>0</v>
      </c>
      <c r="C10" s="105" t="s">
        <v>4</v>
      </c>
      <c r="D10" s="1333">
        <v>7.2</v>
      </c>
      <c r="E10" s="1333">
        <v>7.1</v>
      </c>
      <c r="F10" s="1333">
        <v>7.2</v>
      </c>
      <c r="G10" s="1333">
        <v>7.2</v>
      </c>
      <c r="H10" s="1333">
        <v>7.2</v>
      </c>
      <c r="I10" s="1333">
        <v>7.2</v>
      </c>
      <c r="J10" s="1333">
        <v>7.1</v>
      </c>
      <c r="K10" s="1333">
        <v>7.2</v>
      </c>
      <c r="L10" s="1333">
        <v>7.1</v>
      </c>
      <c r="M10" s="1333">
        <v>7.2</v>
      </c>
      <c r="N10" s="1333">
        <v>7.2</v>
      </c>
      <c r="O10" s="1334">
        <v>7.2</v>
      </c>
      <c r="P10" s="1335">
        <v>7.2</v>
      </c>
      <c r="Q10" s="1333">
        <v>7.1</v>
      </c>
      <c r="R10" s="1333">
        <v>7.3</v>
      </c>
      <c r="S10" s="1333">
        <v>7.4</v>
      </c>
      <c r="T10" s="1333">
        <v>7.3</v>
      </c>
      <c r="U10" s="1333">
        <v>7.2</v>
      </c>
      <c r="V10" s="1333">
        <v>7.3</v>
      </c>
      <c r="W10" s="1333">
        <v>7.3</v>
      </c>
      <c r="X10" s="1293">
        <v>7.3</v>
      </c>
      <c r="Y10" s="1293">
        <v>7.3</v>
      </c>
      <c r="Z10" s="1293">
        <v>7.3</v>
      </c>
      <c r="AA10" s="1336">
        <v>7.2</v>
      </c>
      <c r="AB10" s="927" t="s">
        <v>52</v>
      </c>
      <c r="AC10" s="1337">
        <v>7.4</v>
      </c>
      <c r="AD10" s="184">
        <v>7.1</v>
      </c>
    </row>
    <row r="11" spans="1:30" s="100" customFormat="1" ht="16.5" customHeight="1" x14ac:dyDescent="0.15">
      <c r="A11" s="1432"/>
      <c r="B11" s="104" t="s">
        <v>1</v>
      </c>
      <c r="C11" s="105" t="s">
        <v>13</v>
      </c>
      <c r="D11" s="106">
        <v>140</v>
      </c>
      <c r="E11" s="106">
        <v>160</v>
      </c>
      <c r="F11" s="106">
        <v>130</v>
      </c>
      <c r="G11" s="106">
        <v>160</v>
      </c>
      <c r="H11" s="106">
        <v>170</v>
      </c>
      <c r="I11" s="106">
        <v>150</v>
      </c>
      <c r="J11" s="106">
        <v>170</v>
      </c>
      <c r="K11" s="106">
        <v>180</v>
      </c>
      <c r="L11" s="106">
        <v>170</v>
      </c>
      <c r="M11" s="106">
        <v>140</v>
      </c>
      <c r="N11" s="106">
        <v>150</v>
      </c>
      <c r="O11" s="111">
        <v>160</v>
      </c>
      <c r="P11" s="112">
        <v>160</v>
      </c>
      <c r="Q11" s="106">
        <v>140</v>
      </c>
      <c r="R11" s="106">
        <v>140</v>
      </c>
      <c r="S11" s="106">
        <v>140</v>
      </c>
      <c r="T11" s="106">
        <v>180</v>
      </c>
      <c r="U11" s="106">
        <v>300</v>
      </c>
      <c r="V11" s="106">
        <v>160</v>
      </c>
      <c r="W11" s="106">
        <v>150</v>
      </c>
      <c r="X11" s="113">
        <v>160</v>
      </c>
      <c r="Y11" s="113">
        <v>160</v>
      </c>
      <c r="Z11" s="113">
        <v>150</v>
      </c>
      <c r="AA11" s="106">
        <v>170</v>
      </c>
      <c r="AB11" s="114">
        <v>160</v>
      </c>
      <c r="AC11" s="90">
        <v>300</v>
      </c>
      <c r="AD11" s="88">
        <v>130</v>
      </c>
    </row>
    <row r="12" spans="1:30" s="100" customFormat="1" ht="16.5" customHeight="1" x14ac:dyDescent="0.15">
      <c r="A12" s="1432"/>
      <c r="B12" s="104" t="s">
        <v>2</v>
      </c>
      <c r="C12" s="105" t="s">
        <v>10</v>
      </c>
      <c r="D12" s="113">
        <v>150</v>
      </c>
      <c r="E12" s="113">
        <v>140</v>
      </c>
      <c r="F12" s="113">
        <v>150</v>
      </c>
      <c r="G12" s="113">
        <v>150</v>
      </c>
      <c r="H12" s="113">
        <v>140</v>
      </c>
      <c r="I12" s="113">
        <v>150</v>
      </c>
      <c r="J12" s="113">
        <v>130</v>
      </c>
      <c r="K12" s="113">
        <v>160</v>
      </c>
      <c r="L12" s="113">
        <v>150</v>
      </c>
      <c r="M12" s="113">
        <v>130</v>
      </c>
      <c r="N12" s="113">
        <v>130</v>
      </c>
      <c r="O12" s="458">
        <v>140</v>
      </c>
      <c r="P12" s="459">
        <v>140</v>
      </c>
      <c r="Q12" s="113">
        <v>130</v>
      </c>
      <c r="R12" s="113">
        <v>130</v>
      </c>
      <c r="S12" s="113">
        <v>130</v>
      </c>
      <c r="T12" s="113">
        <v>180</v>
      </c>
      <c r="U12" s="113">
        <v>150</v>
      </c>
      <c r="V12" s="113">
        <v>150</v>
      </c>
      <c r="W12" s="113">
        <v>150</v>
      </c>
      <c r="X12" s="113">
        <v>150</v>
      </c>
      <c r="Y12" s="113">
        <v>180</v>
      </c>
      <c r="Z12" s="113">
        <v>140</v>
      </c>
      <c r="AA12" s="482">
        <v>160</v>
      </c>
      <c r="AB12" s="114">
        <v>150</v>
      </c>
      <c r="AC12" s="110">
        <v>180</v>
      </c>
      <c r="AD12" s="135">
        <v>130</v>
      </c>
    </row>
    <row r="13" spans="1:30" s="100" customFormat="1" ht="16.5" customHeight="1" x14ac:dyDescent="0.15">
      <c r="A13" s="1432"/>
      <c r="B13" s="104" t="s">
        <v>3</v>
      </c>
      <c r="C13" s="105" t="s">
        <v>10</v>
      </c>
      <c r="D13" s="106">
        <v>93</v>
      </c>
      <c r="E13" s="106">
        <v>88</v>
      </c>
      <c r="F13" s="106">
        <v>91</v>
      </c>
      <c r="G13" s="106">
        <v>87</v>
      </c>
      <c r="H13" s="106">
        <v>84</v>
      </c>
      <c r="I13" s="106">
        <v>89</v>
      </c>
      <c r="J13" s="106">
        <v>81</v>
      </c>
      <c r="K13" s="106">
        <v>87</v>
      </c>
      <c r="L13" s="106">
        <v>85</v>
      </c>
      <c r="M13" s="106">
        <v>86</v>
      </c>
      <c r="N13" s="106">
        <v>82</v>
      </c>
      <c r="O13" s="111">
        <v>87</v>
      </c>
      <c r="P13" s="112">
        <v>89</v>
      </c>
      <c r="Q13" s="106">
        <v>93</v>
      </c>
      <c r="R13" s="106">
        <v>87</v>
      </c>
      <c r="S13" s="106">
        <v>85</v>
      </c>
      <c r="T13" s="106">
        <v>100</v>
      </c>
      <c r="U13" s="106">
        <v>87</v>
      </c>
      <c r="V13" s="106">
        <v>95</v>
      </c>
      <c r="W13" s="106">
        <v>88</v>
      </c>
      <c r="X13" s="113">
        <v>94</v>
      </c>
      <c r="Y13" s="113">
        <v>96</v>
      </c>
      <c r="Z13" s="113">
        <v>90</v>
      </c>
      <c r="AA13" s="106">
        <v>95</v>
      </c>
      <c r="AB13" s="114">
        <v>89</v>
      </c>
      <c r="AC13" s="90">
        <v>100</v>
      </c>
      <c r="AD13" s="88">
        <v>81</v>
      </c>
    </row>
    <row r="14" spans="1:30" s="122" customFormat="1" ht="16.5" customHeight="1" x14ac:dyDescent="0.15">
      <c r="A14" s="1432"/>
      <c r="B14" s="115" t="s">
        <v>74</v>
      </c>
      <c r="C14" s="116" t="s">
        <v>75</v>
      </c>
      <c r="D14" s="117" t="s">
        <v>4</v>
      </c>
      <c r="E14" s="118" t="s">
        <v>4</v>
      </c>
      <c r="F14" s="118" t="s">
        <v>4</v>
      </c>
      <c r="G14" s="118" t="s">
        <v>4</v>
      </c>
      <c r="H14" s="118" t="s">
        <v>4</v>
      </c>
      <c r="I14" s="118" t="s">
        <v>4</v>
      </c>
      <c r="J14" s="118" t="s">
        <v>4</v>
      </c>
      <c r="K14" s="118" t="s">
        <v>4</v>
      </c>
      <c r="L14" s="118">
        <v>320000</v>
      </c>
      <c r="M14" s="118" t="s">
        <v>4</v>
      </c>
      <c r="N14" s="118" t="s">
        <v>4</v>
      </c>
      <c r="O14" s="119" t="s">
        <v>4</v>
      </c>
      <c r="P14" s="117" t="s">
        <v>4</v>
      </c>
      <c r="Q14" s="118" t="s">
        <v>4</v>
      </c>
      <c r="R14" s="118" t="s">
        <v>4</v>
      </c>
      <c r="S14" s="118" t="s">
        <v>4</v>
      </c>
      <c r="T14" s="118" t="s">
        <v>4</v>
      </c>
      <c r="U14" s="118" t="s">
        <v>4</v>
      </c>
      <c r="V14" s="118" t="s">
        <v>4</v>
      </c>
      <c r="W14" s="118" t="s">
        <v>4</v>
      </c>
      <c r="X14" s="120">
        <v>69000</v>
      </c>
      <c r="Y14" s="120" t="s">
        <v>4</v>
      </c>
      <c r="Z14" s="120" t="s">
        <v>4</v>
      </c>
      <c r="AA14" s="118" t="s">
        <v>4</v>
      </c>
      <c r="AB14" s="117">
        <v>190000</v>
      </c>
      <c r="AC14" s="121">
        <v>320000</v>
      </c>
      <c r="AD14" s="116">
        <v>69000</v>
      </c>
    </row>
    <row r="15" spans="1:30" s="100" customFormat="1" ht="16.5" customHeight="1" x14ac:dyDescent="0.15">
      <c r="A15" s="1432"/>
      <c r="B15" s="123" t="s">
        <v>76</v>
      </c>
      <c r="C15" s="124" t="s">
        <v>10</v>
      </c>
      <c r="D15" s="1338">
        <v>29</v>
      </c>
      <c r="E15" s="1339">
        <v>28</v>
      </c>
      <c r="F15" s="1339">
        <v>31</v>
      </c>
      <c r="G15" s="1339">
        <v>24</v>
      </c>
      <c r="H15" s="1339">
        <v>31</v>
      </c>
      <c r="I15" s="1339">
        <v>28</v>
      </c>
      <c r="J15" s="1339">
        <v>28</v>
      </c>
      <c r="K15" s="1339">
        <v>32</v>
      </c>
      <c r="L15" s="1339">
        <v>24</v>
      </c>
      <c r="M15" s="1339">
        <v>21</v>
      </c>
      <c r="N15" s="1339">
        <v>22</v>
      </c>
      <c r="O15" s="1340">
        <v>26</v>
      </c>
      <c r="P15" s="1338">
        <v>25</v>
      </c>
      <c r="Q15" s="1339">
        <v>25</v>
      </c>
      <c r="R15" s="1339">
        <v>24</v>
      </c>
      <c r="S15" s="1339">
        <v>25</v>
      </c>
      <c r="T15" s="1339">
        <v>25</v>
      </c>
      <c r="U15" s="1341">
        <v>26</v>
      </c>
      <c r="V15" s="1339">
        <v>25</v>
      </c>
      <c r="W15" s="1339">
        <v>28</v>
      </c>
      <c r="X15" s="1257">
        <v>27</v>
      </c>
      <c r="Y15" s="1257">
        <v>27</v>
      </c>
      <c r="Z15" s="1257">
        <v>26</v>
      </c>
      <c r="AA15" s="1339">
        <v>30</v>
      </c>
      <c r="AB15" s="1342">
        <v>27</v>
      </c>
      <c r="AC15" s="1343">
        <v>32</v>
      </c>
      <c r="AD15" s="1344">
        <v>21</v>
      </c>
    </row>
    <row r="16" spans="1:30" s="100" customFormat="1" ht="16.5" customHeight="1" x14ac:dyDescent="0.15">
      <c r="A16" s="1432"/>
      <c r="B16" s="126" t="s">
        <v>77</v>
      </c>
      <c r="C16" s="127" t="s">
        <v>10</v>
      </c>
      <c r="D16" s="1345">
        <v>17</v>
      </c>
      <c r="E16" s="1345">
        <v>18</v>
      </c>
      <c r="F16" s="1345">
        <v>17</v>
      </c>
      <c r="G16" s="1345">
        <v>15</v>
      </c>
      <c r="H16" s="1345">
        <v>17</v>
      </c>
      <c r="I16" s="1345">
        <v>17</v>
      </c>
      <c r="J16" s="1345">
        <v>16</v>
      </c>
      <c r="K16" s="1345">
        <v>23</v>
      </c>
      <c r="L16" s="1345">
        <v>19</v>
      </c>
      <c r="M16" s="1345">
        <v>14</v>
      </c>
      <c r="N16" s="1345">
        <v>15</v>
      </c>
      <c r="O16" s="1346">
        <v>15</v>
      </c>
      <c r="P16" s="1347">
        <v>16</v>
      </c>
      <c r="Q16" s="1345">
        <v>18</v>
      </c>
      <c r="R16" s="1345">
        <v>15</v>
      </c>
      <c r="S16" s="1345">
        <v>16</v>
      </c>
      <c r="T16" s="1345">
        <v>15</v>
      </c>
      <c r="U16" s="1348">
        <v>16</v>
      </c>
      <c r="V16" s="1345">
        <v>20</v>
      </c>
      <c r="W16" s="1345">
        <v>18</v>
      </c>
      <c r="X16" s="1263">
        <v>17</v>
      </c>
      <c r="Y16" s="1263">
        <v>17</v>
      </c>
      <c r="Z16" s="1263">
        <v>17</v>
      </c>
      <c r="AA16" s="1345">
        <v>22</v>
      </c>
      <c r="AB16" s="1349">
        <v>17</v>
      </c>
      <c r="AC16" s="1350">
        <v>23</v>
      </c>
      <c r="AD16" s="1351">
        <v>14</v>
      </c>
    </row>
    <row r="17" spans="1:30" s="100" customFormat="1" ht="16.5" customHeight="1" x14ac:dyDescent="0.15">
      <c r="A17" s="1432"/>
      <c r="B17" s="104" t="s">
        <v>78</v>
      </c>
      <c r="C17" s="105" t="s">
        <v>10</v>
      </c>
      <c r="D17" s="1352">
        <v>11</v>
      </c>
      <c r="E17" s="1352">
        <v>11</v>
      </c>
      <c r="F17" s="1352">
        <v>14</v>
      </c>
      <c r="G17" s="1352">
        <v>8.9</v>
      </c>
      <c r="H17" s="1352">
        <v>14</v>
      </c>
      <c r="I17" s="1352">
        <v>11</v>
      </c>
      <c r="J17" s="1352">
        <v>12</v>
      </c>
      <c r="K17" s="1352">
        <v>9.6999999999999993</v>
      </c>
      <c r="L17" s="1352">
        <v>4.7</v>
      </c>
      <c r="M17" s="1352">
        <v>6.6</v>
      </c>
      <c r="N17" s="1352">
        <v>7.3</v>
      </c>
      <c r="O17" s="1353">
        <v>11</v>
      </c>
      <c r="P17" s="1354">
        <v>9.4</v>
      </c>
      <c r="Q17" s="1352">
        <v>6.7</v>
      </c>
      <c r="R17" s="1352">
        <v>8.8000000000000007</v>
      </c>
      <c r="S17" s="1352">
        <v>9</v>
      </c>
      <c r="T17" s="1352">
        <v>9.6999999999999993</v>
      </c>
      <c r="U17" s="1355">
        <v>10</v>
      </c>
      <c r="V17" s="1352">
        <v>5.7</v>
      </c>
      <c r="W17" s="1352">
        <v>10</v>
      </c>
      <c r="X17" s="1268">
        <v>9.8000000000000007</v>
      </c>
      <c r="Y17" s="1268">
        <v>9.1999999999999993</v>
      </c>
      <c r="Z17" s="1268">
        <v>8.6999999999999993</v>
      </c>
      <c r="AA17" s="1352">
        <v>8.1999999999999993</v>
      </c>
      <c r="AB17" s="1356">
        <v>9.4</v>
      </c>
      <c r="AC17" s="1357">
        <v>14</v>
      </c>
      <c r="AD17" s="1358">
        <v>4.7</v>
      </c>
    </row>
    <row r="18" spans="1:30" s="100" customFormat="1" ht="16.5" customHeight="1" x14ac:dyDescent="0.15">
      <c r="A18" s="1432"/>
      <c r="B18" s="104" t="s">
        <v>79</v>
      </c>
      <c r="C18" s="105" t="s">
        <v>10</v>
      </c>
      <c r="D18" s="1352" t="s">
        <v>4</v>
      </c>
      <c r="E18" s="1352" t="s">
        <v>4</v>
      </c>
      <c r="F18" s="1352" t="s">
        <v>4</v>
      </c>
      <c r="G18" s="1352" t="s">
        <v>4</v>
      </c>
      <c r="H18" s="1352" t="s">
        <v>4</v>
      </c>
      <c r="I18" s="1352" t="s">
        <v>4</v>
      </c>
      <c r="J18" s="1352" t="s">
        <v>4</v>
      </c>
      <c r="K18" s="1352" t="s">
        <v>4</v>
      </c>
      <c r="L18" s="1352" t="s">
        <v>173</v>
      </c>
      <c r="M18" s="1352" t="s">
        <v>4</v>
      </c>
      <c r="N18" s="1352" t="s">
        <v>4</v>
      </c>
      <c r="O18" s="1359" t="s">
        <v>4</v>
      </c>
      <c r="P18" s="1354" t="s">
        <v>4</v>
      </c>
      <c r="Q18" s="1352" t="s">
        <v>4</v>
      </c>
      <c r="R18" s="1352" t="s">
        <v>4</v>
      </c>
      <c r="S18" s="1352" t="s">
        <v>4</v>
      </c>
      <c r="T18" s="1352" t="s">
        <v>4</v>
      </c>
      <c r="U18" s="1352" t="s">
        <v>4</v>
      </c>
      <c r="V18" s="1352" t="s">
        <v>4</v>
      </c>
      <c r="W18" s="1352" t="s">
        <v>4</v>
      </c>
      <c r="X18" s="1352" t="s">
        <v>173</v>
      </c>
      <c r="Y18" s="1352" t="s">
        <v>4</v>
      </c>
      <c r="Z18" s="1352" t="s">
        <v>4</v>
      </c>
      <c r="AA18" s="1352" t="s">
        <v>4</v>
      </c>
      <c r="AB18" s="1356" t="s">
        <v>173</v>
      </c>
      <c r="AC18" s="1357" t="s">
        <v>173</v>
      </c>
      <c r="AD18" s="1358" t="s">
        <v>173</v>
      </c>
    </row>
    <row r="19" spans="1:30" s="100" customFormat="1" ht="16.5" customHeight="1" x14ac:dyDescent="0.15">
      <c r="A19" s="1432"/>
      <c r="B19" s="129" t="s">
        <v>80</v>
      </c>
      <c r="C19" s="130" t="s">
        <v>10</v>
      </c>
      <c r="D19" s="1360" t="s">
        <v>4</v>
      </c>
      <c r="E19" s="1360" t="s">
        <v>4</v>
      </c>
      <c r="F19" s="1360" t="s">
        <v>4</v>
      </c>
      <c r="G19" s="1360" t="s">
        <v>4</v>
      </c>
      <c r="H19" s="1360" t="s">
        <v>4</v>
      </c>
      <c r="I19" s="1360" t="s">
        <v>4</v>
      </c>
      <c r="J19" s="1360" t="s">
        <v>4</v>
      </c>
      <c r="K19" s="1360" t="s">
        <v>4</v>
      </c>
      <c r="L19" s="1360" t="s">
        <v>173</v>
      </c>
      <c r="M19" s="1360" t="s">
        <v>4</v>
      </c>
      <c r="N19" s="1360" t="s">
        <v>4</v>
      </c>
      <c r="O19" s="1361" t="s">
        <v>4</v>
      </c>
      <c r="P19" s="1362" t="s">
        <v>4</v>
      </c>
      <c r="Q19" s="1360" t="s">
        <v>4</v>
      </c>
      <c r="R19" s="1360" t="s">
        <v>4</v>
      </c>
      <c r="S19" s="1360" t="s">
        <v>4</v>
      </c>
      <c r="T19" s="1360" t="s">
        <v>4</v>
      </c>
      <c r="U19" s="1360" t="s">
        <v>4</v>
      </c>
      <c r="V19" s="1360" t="s">
        <v>4</v>
      </c>
      <c r="W19" s="1360" t="s">
        <v>4</v>
      </c>
      <c r="X19" s="1277" t="s">
        <v>173</v>
      </c>
      <c r="Y19" s="1277" t="s">
        <v>4</v>
      </c>
      <c r="Z19" s="1277" t="s">
        <v>4</v>
      </c>
      <c r="AA19" s="1352" t="s">
        <v>4</v>
      </c>
      <c r="AB19" s="1356" t="s">
        <v>173</v>
      </c>
      <c r="AC19" s="1357" t="s">
        <v>173</v>
      </c>
      <c r="AD19" s="1363" t="s">
        <v>173</v>
      </c>
    </row>
    <row r="20" spans="1:30" s="100" customFormat="1" ht="16.5" customHeight="1" thickBot="1" x14ac:dyDescent="0.2">
      <c r="A20" s="1433"/>
      <c r="B20" s="133" t="s">
        <v>81</v>
      </c>
      <c r="C20" s="134" t="s">
        <v>10</v>
      </c>
      <c r="D20" s="1364">
        <v>3.1</v>
      </c>
      <c r="E20" s="1364">
        <v>3.1</v>
      </c>
      <c r="F20" s="1364">
        <v>3.4</v>
      </c>
      <c r="G20" s="1364">
        <v>2.8</v>
      </c>
      <c r="H20" s="1364">
        <v>3.4</v>
      </c>
      <c r="I20" s="1364">
        <v>2.9</v>
      </c>
      <c r="J20" s="1364">
        <v>3</v>
      </c>
      <c r="K20" s="1364">
        <v>4.5</v>
      </c>
      <c r="L20" s="1364">
        <v>2.6</v>
      </c>
      <c r="M20" s="1364">
        <v>2.1</v>
      </c>
      <c r="N20" s="1364">
        <v>2.6</v>
      </c>
      <c r="O20" s="1365">
        <v>2.8</v>
      </c>
      <c r="P20" s="1366">
        <v>2.8</v>
      </c>
      <c r="Q20" s="1367">
        <v>2.2999999999999998</v>
      </c>
      <c r="R20" s="1364">
        <v>2.7</v>
      </c>
      <c r="S20" s="1364">
        <v>2.9</v>
      </c>
      <c r="T20" s="1364">
        <v>2.4</v>
      </c>
      <c r="U20" s="1364">
        <v>2.8</v>
      </c>
      <c r="V20" s="1367">
        <v>2.2000000000000002</v>
      </c>
      <c r="W20" s="1364">
        <v>3.1</v>
      </c>
      <c r="X20" s="1368">
        <v>3.1</v>
      </c>
      <c r="Y20" s="1368">
        <v>2.7</v>
      </c>
      <c r="Z20" s="1368">
        <v>2.6</v>
      </c>
      <c r="AA20" s="1364">
        <v>3.3</v>
      </c>
      <c r="AB20" s="1369">
        <v>2.9</v>
      </c>
      <c r="AC20" s="1370">
        <v>4.5</v>
      </c>
      <c r="AD20" s="1371">
        <v>2.1</v>
      </c>
    </row>
    <row r="21" spans="1:30" s="100" customFormat="1" ht="16.5" customHeight="1" x14ac:dyDescent="0.15">
      <c r="A21" s="1431" t="s">
        <v>82</v>
      </c>
      <c r="B21" s="101" t="s">
        <v>71</v>
      </c>
      <c r="C21" s="102" t="s">
        <v>69</v>
      </c>
      <c r="D21" s="1319">
        <v>30</v>
      </c>
      <c r="E21" s="1320">
        <v>30</v>
      </c>
      <c r="F21" s="1320">
        <v>30</v>
      </c>
      <c r="G21" s="1320">
        <v>30</v>
      </c>
      <c r="H21" s="1320">
        <v>32</v>
      </c>
      <c r="I21" s="1320">
        <v>34</v>
      </c>
      <c r="J21" s="1320">
        <v>34</v>
      </c>
      <c r="K21" s="1320">
        <v>35</v>
      </c>
      <c r="L21" s="1320">
        <v>35</v>
      </c>
      <c r="M21" s="1320">
        <v>34</v>
      </c>
      <c r="N21" s="1320">
        <v>34</v>
      </c>
      <c r="O21" s="1321">
        <v>34</v>
      </c>
      <c r="P21" s="1319">
        <v>34</v>
      </c>
      <c r="Q21" s="1320">
        <v>32</v>
      </c>
      <c r="R21" s="1320">
        <v>33</v>
      </c>
      <c r="S21" s="1320">
        <v>30</v>
      </c>
      <c r="T21" s="1320">
        <v>28</v>
      </c>
      <c r="U21" s="1320">
        <v>28</v>
      </c>
      <c r="V21" s="1320">
        <v>28</v>
      </c>
      <c r="W21" s="1320">
        <v>27</v>
      </c>
      <c r="X21" s="1322">
        <v>27</v>
      </c>
      <c r="Y21" s="1322">
        <v>27</v>
      </c>
      <c r="Z21" s="1322">
        <v>28</v>
      </c>
      <c r="AA21" s="1323">
        <v>28</v>
      </c>
      <c r="AB21" s="288">
        <v>31</v>
      </c>
      <c r="AC21" s="1324">
        <v>35</v>
      </c>
      <c r="AD21" s="1325">
        <v>27</v>
      </c>
    </row>
    <row r="22" spans="1:30" s="100" customFormat="1" ht="16.5" customHeight="1" x14ac:dyDescent="0.15">
      <c r="A22" s="1436"/>
      <c r="B22" s="104" t="s">
        <v>72</v>
      </c>
      <c r="C22" s="105" t="s">
        <v>73</v>
      </c>
      <c r="D22" s="1326">
        <v>4</v>
      </c>
      <c r="E22" s="1326">
        <v>4.5</v>
      </c>
      <c r="F22" s="1327">
        <v>4</v>
      </c>
      <c r="G22" s="1326">
        <v>4</v>
      </c>
      <c r="H22" s="1326">
        <v>4</v>
      </c>
      <c r="I22" s="1326">
        <v>4</v>
      </c>
      <c r="J22" s="1327">
        <v>4</v>
      </c>
      <c r="K22" s="1326">
        <v>4.5</v>
      </c>
      <c r="L22" s="1326">
        <v>4.5</v>
      </c>
      <c r="M22" s="1326">
        <v>4</v>
      </c>
      <c r="N22" s="1326">
        <v>3.5</v>
      </c>
      <c r="O22" s="1328">
        <v>3.5</v>
      </c>
      <c r="P22" s="1329">
        <v>3.5</v>
      </c>
      <c r="Q22" s="1327">
        <v>4</v>
      </c>
      <c r="R22" s="1327">
        <v>1</v>
      </c>
      <c r="S22" s="1327">
        <v>4</v>
      </c>
      <c r="T22" s="1326">
        <v>3.5</v>
      </c>
      <c r="U22" s="1327">
        <v>3.5</v>
      </c>
      <c r="V22" s="1326">
        <v>4</v>
      </c>
      <c r="W22" s="1327">
        <v>3.5</v>
      </c>
      <c r="X22" s="1330">
        <v>3</v>
      </c>
      <c r="Y22" s="1331">
        <v>3</v>
      </c>
      <c r="Z22" s="1331">
        <v>3</v>
      </c>
      <c r="AA22" s="1332">
        <v>4</v>
      </c>
      <c r="AB22" s="1115">
        <v>3.5</v>
      </c>
      <c r="AC22" s="1120">
        <v>4.5</v>
      </c>
      <c r="AD22" s="1137">
        <v>1</v>
      </c>
    </row>
    <row r="23" spans="1:30" s="100" customFormat="1" ht="16.5" customHeight="1" x14ac:dyDescent="0.15">
      <c r="A23" s="1436"/>
      <c r="B23" s="104" t="s">
        <v>0</v>
      </c>
      <c r="C23" s="105" t="s">
        <v>4</v>
      </c>
      <c r="D23" s="1333">
        <v>7.5</v>
      </c>
      <c r="E23" s="1333">
        <v>7</v>
      </c>
      <c r="F23" s="1333">
        <v>7.3</v>
      </c>
      <c r="G23" s="1333">
        <v>7.3</v>
      </c>
      <c r="H23" s="1333">
        <v>7.2</v>
      </c>
      <c r="I23" s="1333">
        <v>7.1</v>
      </c>
      <c r="J23" s="1333">
        <v>7</v>
      </c>
      <c r="K23" s="1333">
        <v>7.9</v>
      </c>
      <c r="L23" s="1333">
        <v>7.2</v>
      </c>
      <c r="M23" s="1333">
        <v>7.3</v>
      </c>
      <c r="N23" s="1333">
        <v>7.1</v>
      </c>
      <c r="O23" s="1334">
        <v>7.2</v>
      </c>
      <c r="P23" s="1335">
        <v>7.2</v>
      </c>
      <c r="Q23" s="1333">
        <v>7.7</v>
      </c>
      <c r="R23" s="1333">
        <v>7.2</v>
      </c>
      <c r="S23" s="1333">
        <v>7.4</v>
      </c>
      <c r="T23" s="1333">
        <v>7.2</v>
      </c>
      <c r="U23" s="1333">
        <v>7.2</v>
      </c>
      <c r="V23" s="1333">
        <v>7.3</v>
      </c>
      <c r="W23" s="1333">
        <v>7.6</v>
      </c>
      <c r="X23" s="1293">
        <v>7</v>
      </c>
      <c r="Y23" s="1293">
        <v>7.5</v>
      </c>
      <c r="Z23" s="1293">
        <v>7.3</v>
      </c>
      <c r="AA23" s="1336">
        <v>7.4</v>
      </c>
      <c r="AB23" s="927" t="s">
        <v>136</v>
      </c>
      <c r="AC23" s="1337">
        <v>7.9</v>
      </c>
      <c r="AD23" s="184">
        <v>7</v>
      </c>
    </row>
    <row r="24" spans="1:30" s="100" customFormat="1" ht="16.5" customHeight="1" x14ac:dyDescent="0.15">
      <c r="A24" s="1436"/>
      <c r="B24" s="104" t="s">
        <v>1</v>
      </c>
      <c r="C24" s="105" t="s">
        <v>17</v>
      </c>
      <c r="D24" s="106">
        <v>130</v>
      </c>
      <c r="E24" s="106">
        <v>100</v>
      </c>
      <c r="F24" s="106">
        <v>130</v>
      </c>
      <c r="G24" s="106">
        <v>160</v>
      </c>
      <c r="H24" s="106">
        <v>140</v>
      </c>
      <c r="I24" s="106">
        <v>130</v>
      </c>
      <c r="J24" s="106">
        <v>220</v>
      </c>
      <c r="K24" s="106">
        <v>100</v>
      </c>
      <c r="L24" s="106">
        <v>120</v>
      </c>
      <c r="M24" s="106">
        <v>96</v>
      </c>
      <c r="N24" s="106">
        <v>130</v>
      </c>
      <c r="O24" s="111">
        <v>160</v>
      </c>
      <c r="P24" s="112">
        <v>140</v>
      </c>
      <c r="Q24" s="106">
        <v>120</v>
      </c>
      <c r="R24" s="106">
        <v>450</v>
      </c>
      <c r="S24" s="106">
        <v>110</v>
      </c>
      <c r="T24" s="106">
        <v>130</v>
      </c>
      <c r="U24" s="106">
        <v>140</v>
      </c>
      <c r="V24" s="106">
        <v>110</v>
      </c>
      <c r="W24" s="106">
        <v>110</v>
      </c>
      <c r="X24" s="113">
        <v>180</v>
      </c>
      <c r="Y24" s="113">
        <v>100</v>
      </c>
      <c r="Z24" s="113">
        <v>210</v>
      </c>
      <c r="AA24" s="106">
        <v>94</v>
      </c>
      <c r="AB24" s="114">
        <v>150</v>
      </c>
      <c r="AC24" s="90">
        <v>450</v>
      </c>
      <c r="AD24" s="88">
        <v>94</v>
      </c>
    </row>
    <row r="25" spans="1:30" s="100" customFormat="1" ht="16.5" customHeight="1" x14ac:dyDescent="0.15">
      <c r="A25" s="1436"/>
      <c r="B25" s="104" t="s">
        <v>2</v>
      </c>
      <c r="C25" s="105" t="s">
        <v>10</v>
      </c>
      <c r="D25" s="113">
        <v>100</v>
      </c>
      <c r="E25" s="113">
        <v>90</v>
      </c>
      <c r="F25" s="113">
        <v>150</v>
      </c>
      <c r="G25" s="113">
        <v>160</v>
      </c>
      <c r="H25" s="113">
        <v>120</v>
      </c>
      <c r="I25" s="113">
        <v>120</v>
      </c>
      <c r="J25" s="113">
        <v>110</v>
      </c>
      <c r="K25" s="113">
        <v>110</v>
      </c>
      <c r="L25" s="113">
        <v>110</v>
      </c>
      <c r="M25" s="113">
        <v>110</v>
      </c>
      <c r="N25" s="113">
        <v>130</v>
      </c>
      <c r="O25" s="458">
        <v>130</v>
      </c>
      <c r="P25" s="459">
        <v>130</v>
      </c>
      <c r="Q25" s="113">
        <v>130</v>
      </c>
      <c r="R25" s="113">
        <v>430</v>
      </c>
      <c r="S25" s="113">
        <v>93</v>
      </c>
      <c r="T25" s="113">
        <v>120</v>
      </c>
      <c r="U25" s="113">
        <v>130</v>
      </c>
      <c r="V25" s="113">
        <v>110</v>
      </c>
      <c r="W25" s="113">
        <v>140</v>
      </c>
      <c r="X25" s="113">
        <v>140</v>
      </c>
      <c r="Y25" s="113">
        <v>150</v>
      </c>
      <c r="Z25" s="113">
        <v>130</v>
      </c>
      <c r="AA25" s="482">
        <v>92</v>
      </c>
      <c r="AB25" s="114">
        <v>130</v>
      </c>
      <c r="AC25" s="110">
        <v>430</v>
      </c>
      <c r="AD25" s="135">
        <v>90</v>
      </c>
    </row>
    <row r="26" spans="1:30" s="100" customFormat="1" ht="16.5" customHeight="1" x14ac:dyDescent="0.15">
      <c r="A26" s="1436"/>
      <c r="B26" s="104" t="s">
        <v>3</v>
      </c>
      <c r="C26" s="105" t="s">
        <v>10</v>
      </c>
      <c r="D26" s="1352">
        <v>75</v>
      </c>
      <c r="E26" s="1352">
        <v>81</v>
      </c>
      <c r="F26" s="1352">
        <v>100</v>
      </c>
      <c r="G26" s="1352">
        <v>100</v>
      </c>
      <c r="H26" s="1352">
        <v>84</v>
      </c>
      <c r="I26" s="1352">
        <v>82</v>
      </c>
      <c r="J26" s="1352">
        <v>87</v>
      </c>
      <c r="K26" s="1352">
        <v>79</v>
      </c>
      <c r="L26" s="1352">
        <v>80</v>
      </c>
      <c r="M26" s="1352">
        <v>83</v>
      </c>
      <c r="N26" s="1352">
        <v>82</v>
      </c>
      <c r="O26" s="1359">
        <v>98</v>
      </c>
      <c r="P26" s="1354">
        <v>110</v>
      </c>
      <c r="Q26" s="1352">
        <v>120</v>
      </c>
      <c r="R26" s="1352">
        <v>370</v>
      </c>
      <c r="S26" s="1352">
        <v>82</v>
      </c>
      <c r="T26" s="1352">
        <v>110</v>
      </c>
      <c r="U26" s="1352">
        <v>110</v>
      </c>
      <c r="V26" s="1352">
        <v>83</v>
      </c>
      <c r="W26" s="1352">
        <v>97</v>
      </c>
      <c r="X26" s="1268">
        <v>120</v>
      </c>
      <c r="Y26" s="1268">
        <v>91</v>
      </c>
      <c r="Z26" s="1268">
        <v>100</v>
      </c>
      <c r="AA26" s="1352">
        <v>69</v>
      </c>
      <c r="AB26" s="928">
        <v>100</v>
      </c>
      <c r="AC26" s="1357">
        <v>370</v>
      </c>
      <c r="AD26" s="1358">
        <v>69</v>
      </c>
    </row>
    <row r="27" spans="1:30" s="100" customFormat="1" ht="16.5" customHeight="1" x14ac:dyDescent="0.15">
      <c r="A27" s="1436"/>
      <c r="B27" s="123" t="s">
        <v>76</v>
      </c>
      <c r="C27" s="124" t="s">
        <v>10</v>
      </c>
      <c r="D27" s="1338">
        <v>27</v>
      </c>
      <c r="E27" s="1339">
        <v>35</v>
      </c>
      <c r="F27" s="1339">
        <v>27</v>
      </c>
      <c r="G27" s="1339">
        <v>30</v>
      </c>
      <c r="H27" s="1339">
        <v>27</v>
      </c>
      <c r="I27" s="1339">
        <v>30</v>
      </c>
      <c r="J27" s="1339">
        <v>29</v>
      </c>
      <c r="K27" s="1339">
        <v>30</v>
      </c>
      <c r="L27" s="1339">
        <v>27</v>
      </c>
      <c r="M27" s="1339">
        <v>28</v>
      </c>
      <c r="N27" s="1339">
        <v>26</v>
      </c>
      <c r="O27" s="1340">
        <v>29</v>
      </c>
      <c r="P27" s="1338">
        <v>28</v>
      </c>
      <c r="Q27" s="1339">
        <v>29</v>
      </c>
      <c r="R27" s="1339">
        <v>35</v>
      </c>
      <c r="S27" s="1339">
        <v>33</v>
      </c>
      <c r="T27" s="1339">
        <v>27</v>
      </c>
      <c r="U27" s="1341">
        <v>33</v>
      </c>
      <c r="V27" s="1339">
        <v>35</v>
      </c>
      <c r="W27" s="1339">
        <v>35</v>
      </c>
      <c r="X27" s="1257">
        <v>32</v>
      </c>
      <c r="Y27" s="1257">
        <v>27</v>
      </c>
      <c r="Z27" s="1257">
        <v>32</v>
      </c>
      <c r="AA27" s="1339">
        <v>26</v>
      </c>
      <c r="AB27" s="1342">
        <v>30</v>
      </c>
      <c r="AC27" s="1343">
        <v>35</v>
      </c>
      <c r="AD27" s="1344">
        <v>26</v>
      </c>
    </row>
    <row r="28" spans="1:30" s="100" customFormat="1" ht="16.5" customHeight="1" x14ac:dyDescent="0.15">
      <c r="A28" s="1436"/>
      <c r="B28" s="126" t="s">
        <v>77</v>
      </c>
      <c r="C28" s="127" t="s">
        <v>10</v>
      </c>
      <c r="D28" s="1345">
        <v>18</v>
      </c>
      <c r="E28" s="1345">
        <v>22</v>
      </c>
      <c r="F28" s="1345">
        <v>17</v>
      </c>
      <c r="G28" s="1345">
        <v>19</v>
      </c>
      <c r="H28" s="1345">
        <v>16</v>
      </c>
      <c r="I28" s="1345">
        <v>18</v>
      </c>
      <c r="J28" s="1345">
        <v>14</v>
      </c>
      <c r="K28" s="1345">
        <v>20</v>
      </c>
      <c r="L28" s="1345">
        <v>18</v>
      </c>
      <c r="M28" s="1345">
        <v>18</v>
      </c>
      <c r="N28" s="1345">
        <v>17</v>
      </c>
      <c r="O28" s="1346">
        <v>20</v>
      </c>
      <c r="P28" s="1347">
        <v>19</v>
      </c>
      <c r="Q28" s="1345">
        <v>21</v>
      </c>
      <c r="R28" s="1345">
        <v>20</v>
      </c>
      <c r="S28" s="1345">
        <v>21</v>
      </c>
      <c r="T28" s="1345">
        <v>19</v>
      </c>
      <c r="U28" s="1348">
        <v>19</v>
      </c>
      <c r="V28" s="1345">
        <v>23</v>
      </c>
      <c r="W28" s="1345">
        <v>20</v>
      </c>
      <c r="X28" s="1263">
        <v>18</v>
      </c>
      <c r="Y28" s="1263">
        <v>17</v>
      </c>
      <c r="Z28" s="1263">
        <v>16</v>
      </c>
      <c r="AA28" s="1345">
        <v>19</v>
      </c>
      <c r="AB28" s="1349">
        <v>19</v>
      </c>
      <c r="AC28" s="1350">
        <v>23</v>
      </c>
      <c r="AD28" s="1351">
        <v>14</v>
      </c>
    </row>
    <row r="29" spans="1:30" s="100" customFormat="1" ht="16.5" customHeight="1" x14ac:dyDescent="0.15">
      <c r="A29" s="1436"/>
      <c r="B29" s="104" t="s">
        <v>78</v>
      </c>
      <c r="C29" s="105" t="s">
        <v>10</v>
      </c>
      <c r="D29" s="1352">
        <v>9.5</v>
      </c>
      <c r="E29" s="1352">
        <v>12</v>
      </c>
      <c r="F29" s="1352">
        <v>10</v>
      </c>
      <c r="G29" s="1352">
        <v>11</v>
      </c>
      <c r="H29" s="1352">
        <v>10</v>
      </c>
      <c r="I29" s="1352">
        <v>12</v>
      </c>
      <c r="J29" s="1352">
        <v>15</v>
      </c>
      <c r="K29" s="1352">
        <v>9.8000000000000007</v>
      </c>
      <c r="L29" s="1352">
        <v>8.9</v>
      </c>
      <c r="M29" s="1352">
        <v>9.4</v>
      </c>
      <c r="N29" s="1352">
        <v>9.1</v>
      </c>
      <c r="O29" s="1353">
        <v>8.6999999999999993</v>
      </c>
      <c r="P29" s="1354">
        <v>9</v>
      </c>
      <c r="Q29" s="1352">
        <v>8.4</v>
      </c>
      <c r="R29" s="1352">
        <v>15</v>
      </c>
      <c r="S29" s="1352">
        <v>12</v>
      </c>
      <c r="T29" s="1352">
        <v>8.1999999999999993</v>
      </c>
      <c r="U29" s="1355">
        <v>14</v>
      </c>
      <c r="V29" s="1352">
        <v>12</v>
      </c>
      <c r="W29" s="1352">
        <v>15</v>
      </c>
      <c r="X29" s="1268">
        <v>14</v>
      </c>
      <c r="Y29" s="1268">
        <v>9.4</v>
      </c>
      <c r="Z29" s="1268">
        <v>17</v>
      </c>
      <c r="AA29" s="1352">
        <v>7.4</v>
      </c>
      <c r="AB29" s="1356">
        <v>11</v>
      </c>
      <c r="AC29" s="1357">
        <v>17</v>
      </c>
      <c r="AD29" s="1358">
        <v>7.4</v>
      </c>
    </row>
    <row r="30" spans="1:30" s="100" customFormat="1" ht="16.5" customHeight="1" thickBot="1" x14ac:dyDescent="0.2">
      <c r="A30" s="1437"/>
      <c r="B30" s="133" t="s">
        <v>81</v>
      </c>
      <c r="C30" s="134" t="s">
        <v>10</v>
      </c>
      <c r="D30" s="1364">
        <v>3.1</v>
      </c>
      <c r="E30" s="1364">
        <v>4.0999999999999996</v>
      </c>
      <c r="F30" s="1364">
        <v>2.6</v>
      </c>
      <c r="G30" s="1364">
        <v>3.3</v>
      </c>
      <c r="H30" s="1364">
        <v>3.3</v>
      </c>
      <c r="I30" s="1364">
        <v>3.3</v>
      </c>
      <c r="J30" s="1364">
        <v>3.6</v>
      </c>
      <c r="K30" s="1364">
        <v>3.5</v>
      </c>
      <c r="L30" s="1364">
        <v>2.5</v>
      </c>
      <c r="M30" s="1364">
        <v>3</v>
      </c>
      <c r="N30" s="1364">
        <v>2.6</v>
      </c>
      <c r="O30" s="1365">
        <v>3</v>
      </c>
      <c r="P30" s="1366">
        <v>2.8</v>
      </c>
      <c r="Q30" s="1367">
        <v>3.1</v>
      </c>
      <c r="R30" s="1364">
        <v>5.8</v>
      </c>
      <c r="S30" s="1364">
        <v>3</v>
      </c>
      <c r="T30" s="1364">
        <v>3.6</v>
      </c>
      <c r="U30" s="1364">
        <v>3.4</v>
      </c>
      <c r="V30" s="1367">
        <v>2.6</v>
      </c>
      <c r="W30" s="1364">
        <v>3.4</v>
      </c>
      <c r="X30" s="1368">
        <v>3.8</v>
      </c>
      <c r="Y30" s="1368">
        <v>2.6</v>
      </c>
      <c r="Z30" s="1368">
        <v>3.8</v>
      </c>
      <c r="AA30" s="1364">
        <v>2</v>
      </c>
      <c r="AB30" s="1369">
        <v>3.2</v>
      </c>
      <c r="AC30" s="1370">
        <v>5.8</v>
      </c>
      <c r="AD30" s="1371">
        <v>2</v>
      </c>
    </row>
    <row r="31" spans="1:30" s="100" customFormat="1" ht="16.5" customHeight="1" x14ac:dyDescent="0.15">
      <c r="A31" s="1431" t="s">
        <v>83</v>
      </c>
      <c r="B31" s="136" t="s">
        <v>72</v>
      </c>
      <c r="C31" s="102" t="s">
        <v>73</v>
      </c>
      <c r="D31" s="1326">
        <v>3.5</v>
      </c>
      <c r="E31" s="1326">
        <v>3.5</v>
      </c>
      <c r="F31" s="1327">
        <v>3.5</v>
      </c>
      <c r="G31" s="1326">
        <v>3.5</v>
      </c>
      <c r="H31" s="1326">
        <v>3.5</v>
      </c>
      <c r="I31" s="1326">
        <v>3.5</v>
      </c>
      <c r="J31" s="1327">
        <v>3</v>
      </c>
      <c r="K31" s="1326">
        <v>3.5</v>
      </c>
      <c r="L31" s="1326">
        <v>3</v>
      </c>
      <c r="M31" s="1326">
        <v>3</v>
      </c>
      <c r="N31" s="1326">
        <v>3</v>
      </c>
      <c r="O31" s="1328">
        <v>3</v>
      </c>
      <c r="P31" s="1329">
        <v>3</v>
      </c>
      <c r="Q31" s="1327">
        <v>3</v>
      </c>
      <c r="R31" s="1327">
        <v>3</v>
      </c>
      <c r="S31" s="1327">
        <v>2.5</v>
      </c>
      <c r="T31" s="1326">
        <v>3.5</v>
      </c>
      <c r="U31" s="1327">
        <v>3</v>
      </c>
      <c r="V31" s="1326">
        <v>3</v>
      </c>
      <c r="W31" s="1327">
        <v>3</v>
      </c>
      <c r="X31" s="1330">
        <v>3</v>
      </c>
      <c r="Y31" s="1331">
        <v>2.5</v>
      </c>
      <c r="Z31" s="1331">
        <v>3</v>
      </c>
      <c r="AA31" s="1332">
        <v>3</v>
      </c>
      <c r="AB31" s="1115">
        <v>3</v>
      </c>
      <c r="AC31" s="1120">
        <v>3.5</v>
      </c>
      <c r="AD31" s="1137">
        <v>2.5</v>
      </c>
    </row>
    <row r="32" spans="1:30" s="100" customFormat="1" ht="16.5" customHeight="1" x14ac:dyDescent="0.15">
      <c r="A32" s="1434"/>
      <c r="B32" s="137" t="s">
        <v>0</v>
      </c>
      <c r="C32" s="105" t="s">
        <v>4</v>
      </c>
      <c r="D32" s="1333">
        <v>7.2</v>
      </c>
      <c r="E32" s="1333">
        <v>7.1</v>
      </c>
      <c r="F32" s="1333">
        <v>7.2</v>
      </c>
      <c r="G32" s="1333">
        <v>7</v>
      </c>
      <c r="H32" s="1333">
        <v>7.1</v>
      </c>
      <c r="I32" s="1333">
        <v>7.1</v>
      </c>
      <c r="J32" s="1333">
        <v>7.1</v>
      </c>
      <c r="K32" s="1333">
        <v>7.1</v>
      </c>
      <c r="L32" s="1333">
        <v>7</v>
      </c>
      <c r="M32" s="1333">
        <v>7.1</v>
      </c>
      <c r="N32" s="1333">
        <v>7</v>
      </c>
      <c r="O32" s="1334">
        <v>7</v>
      </c>
      <c r="P32" s="1335">
        <v>7</v>
      </c>
      <c r="Q32" s="1333">
        <v>7.2</v>
      </c>
      <c r="R32" s="1333">
        <v>7.2</v>
      </c>
      <c r="S32" s="1333">
        <v>7.2</v>
      </c>
      <c r="T32" s="1333">
        <v>7.2</v>
      </c>
      <c r="U32" s="1333">
        <v>7.2</v>
      </c>
      <c r="V32" s="1333">
        <v>7.2</v>
      </c>
      <c r="W32" s="1333">
        <v>7.3</v>
      </c>
      <c r="X32" s="1293">
        <v>7.2</v>
      </c>
      <c r="Y32" s="1293">
        <v>7.1</v>
      </c>
      <c r="Z32" s="1293">
        <v>7.3</v>
      </c>
      <c r="AA32" s="1336">
        <v>7.2</v>
      </c>
      <c r="AB32" s="927" t="s">
        <v>136</v>
      </c>
      <c r="AC32" s="1337">
        <v>7.3</v>
      </c>
      <c r="AD32" s="184">
        <v>7</v>
      </c>
    </row>
    <row r="33" spans="1:30" s="100" customFormat="1" ht="16.5" customHeight="1" x14ac:dyDescent="0.15">
      <c r="A33" s="1434"/>
      <c r="B33" s="138" t="s">
        <v>1</v>
      </c>
      <c r="C33" s="105" t="s">
        <v>10</v>
      </c>
      <c r="D33" s="106">
        <v>130</v>
      </c>
      <c r="E33" s="106">
        <v>140</v>
      </c>
      <c r="F33" s="106">
        <v>130</v>
      </c>
      <c r="G33" s="106">
        <v>180</v>
      </c>
      <c r="H33" s="106">
        <v>150</v>
      </c>
      <c r="I33" s="106">
        <v>150</v>
      </c>
      <c r="J33" s="106">
        <v>160</v>
      </c>
      <c r="K33" s="106">
        <v>120</v>
      </c>
      <c r="L33" s="106">
        <v>250</v>
      </c>
      <c r="M33" s="106">
        <v>160</v>
      </c>
      <c r="N33" s="106">
        <v>170</v>
      </c>
      <c r="O33" s="111">
        <v>150</v>
      </c>
      <c r="P33" s="112">
        <v>190</v>
      </c>
      <c r="Q33" s="106">
        <v>160</v>
      </c>
      <c r="R33" s="106">
        <v>160</v>
      </c>
      <c r="S33" s="106">
        <v>170</v>
      </c>
      <c r="T33" s="106">
        <v>150</v>
      </c>
      <c r="U33" s="106">
        <v>220</v>
      </c>
      <c r="V33" s="106">
        <v>140</v>
      </c>
      <c r="W33" s="106">
        <v>150</v>
      </c>
      <c r="X33" s="113">
        <v>150</v>
      </c>
      <c r="Y33" s="113">
        <v>320</v>
      </c>
      <c r="Z33" s="113">
        <v>150</v>
      </c>
      <c r="AA33" s="106">
        <v>170</v>
      </c>
      <c r="AB33" s="114">
        <v>170</v>
      </c>
      <c r="AC33" s="90">
        <v>320</v>
      </c>
      <c r="AD33" s="88">
        <v>120</v>
      </c>
    </row>
    <row r="34" spans="1:30" s="100" customFormat="1" ht="16.5" customHeight="1" x14ac:dyDescent="0.15">
      <c r="A34" s="1434"/>
      <c r="B34" s="104" t="s">
        <v>2</v>
      </c>
      <c r="C34" s="105" t="s">
        <v>10</v>
      </c>
      <c r="D34" s="113">
        <v>140</v>
      </c>
      <c r="E34" s="113">
        <v>170</v>
      </c>
      <c r="F34" s="113">
        <v>170</v>
      </c>
      <c r="G34" s="113">
        <v>190</v>
      </c>
      <c r="H34" s="113">
        <v>140</v>
      </c>
      <c r="I34" s="113">
        <v>160</v>
      </c>
      <c r="J34" s="113">
        <v>160</v>
      </c>
      <c r="K34" s="113">
        <v>150</v>
      </c>
      <c r="L34" s="113">
        <v>180</v>
      </c>
      <c r="M34" s="113">
        <v>170</v>
      </c>
      <c r="N34" s="113">
        <v>170</v>
      </c>
      <c r="O34" s="458">
        <v>140</v>
      </c>
      <c r="P34" s="459">
        <v>180</v>
      </c>
      <c r="Q34" s="113">
        <v>160</v>
      </c>
      <c r="R34" s="113">
        <v>160</v>
      </c>
      <c r="S34" s="113">
        <v>180</v>
      </c>
      <c r="T34" s="113">
        <v>160</v>
      </c>
      <c r="U34" s="113">
        <v>170</v>
      </c>
      <c r="V34" s="113">
        <v>160</v>
      </c>
      <c r="W34" s="113">
        <v>190</v>
      </c>
      <c r="X34" s="113">
        <v>150</v>
      </c>
      <c r="Y34" s="113">
        <v>220</v>
      </c>
      <c r="Z34" s="113">
        <v>150</v>
      </c>
      <c r="AA34" s="482">
        <v>170</v>
      </c>
      <c r="AB34" s="114">
        <v>170</v>
      </c>
      <c r="AC34" s="110">
        <v>220</v>
      </c>
      <c r="AD34" s="135">
        <v>140</v>
      </c>
    </row>
    <row r="35" spans="1:30" s="100" customFormat="1" ht="16.5" customHeight="1" x14ac:dyDescent="0.15">
      <c r="A35" s="1434"/>
      <c r="B35" s="129" t="s">
        <v>3</v>
      </c>
      <c r="C35" s="130" t="s">
        <v>10</v>
      </c>
      <c r="D35" s="106">
        <v>110</v>
      </c>
      <c r="E35" s="106">
        <v>110</v>
      </c>
      <c r="F35" s="106">
        <v>100</v>
      </c>
      <c r="G35" s="106">
        <v>130</v>
      </c>
      <c r="H35" s="106">
        <v>85</v>
      </c>
      <c r="I35" s="106">
        <v>83</v>
      </c>
      <c r="J35" s="106">
        <v>94</v>
      </c>
      <c r="K35" s="106">
        <v>89</v>
      </c>
      <c r="L35" s="106">
        <v>97</v>
      </c>
      <c r="M35" s="106">
        <v>100</v>
      </c>
      <c r="N35" s="106">
        <v>110</v>
      </c>
      <c r="O35" s="111">
        <v>90</v>
      </c>
      <c r="P35" s="112">
        <v>100</v>
      </c>
      <c r="Q35" s="106">
        <v>100</v>
      </c>
      <c r="R35" s="106">
        <v>96</v>
      </c>
      <c r="S35" s="106">
        <v>99</v>
      </c>
      <c r="T35" s="106">
        <v>93</v>
      </c>
      <c r="U35" s="106">
        <v>100</v>
      </c>
      <c r="V35" s="106">
        <v>100</v>
      </c>
      <c r="W35" s="106">
        <v>98</v>
      </c>
      <c r="X35" s="113">
        <v>99</v>
      </c>
      <c r="Y35" s="113">
        <v>130</v>
      </c>
      <c r="Z35" s="113">
        <v>87</v>
      </c>
      <c r="AA35" s="106">
        <v>98</v>
      </c>
      <c r="AB35" s="114">
        <v>100</v>
      </c>
      <c r="AC35" s="90">
        <v>130</v>
      </c>
      <c r="AD35" s="88">
        <v>83</v>
      </c>
    </row>
    <row r="36" spans="1:30" s="100" customFormat="1" ht="16.5" customHeight="1" x14ac:dyDescent="0.15">
      <c r="A36" s="1434"/>
      <c r="B36" s="123" t="s">
        <v>76</v>
      </c>
      <c r="C36" s="124" t="s">
        <v>10</v>
      </c>
      <c r="D36" s="1338">
        <v>29</v>
      </c>
      <c r="E36" s="1339">
        <v>36</v>
      </c>
      <c r="F36" s="1339">
        <v>38</v>
      </c>
      <c r="G36" s="1339">
        <v>22</v>
      </c>
      <c r="H36" s="1339">
        <v>36</v>
      </c>
      <c r="I36" s="1339">
        <v>31</v>
      </c>
      <c r="J36" s="1339">
        <v>43</v>
      </c>
      <c r="K36" s="1339">
        <v>32</v>
      </c>
      <c r="L36" s="1339">
        <v>34</v>
      </c>
      <c r="M36" s="1339">
        <v>29</v>
      </c>
      <c r="N36" s="1339">
        <v>35</v>
      </c>
      <c r="O36" s="1340">
        <v>34</v>
      </c>
      <c r="P36" s="1338">
        <v>40</v>
      </c>
      <c r="Q36" s="1339">
        <v>34</v>
      </c>
      <c r="R36" s="1339">
        <v>40</v>
      </c>
      <c r="S36" s="1339">
        <v>35</v>
      </c>
      <c r="T36" s="1339">
        <v>34</v>
      </c>
      <c r="U36" s="1341">
        <v>38</v>
      </c>
      <c r="V36" s="1339">
        <v>36</v>
      </c>
      <c r="W36" s="1339">
        <v>42</v>
      </c>
      <c r="X36" s="1257">
        <v>36</v>
      </c>
      <c r="Y36" s="1257">
        <v>35</v>
      </c>
      <c r="Z36" s="1257">
        <v>33</v>
      </c>
      <c r="AA36" s="1339">
        <v>33</v>
      </c>
      <c r="AB36" s="1342">
        <v>35</v>
      </c>
      <c r="AC36" s="1343">
        <v>43</v>
      </c>
      <c r="AD36" s="1344">
        <v>22</v>
      </c>
    </row>
    <row r="37" spans="1:30" s="100" customFormat="1" ht="16.5" customHeight="1" x14ac:dyDescent="0.15">
      <c r="A37" s="1434"/>
      <c r="B37" s="139" t="s">
        <v>77</v>
      </c>
      <c r="C37" s="140" t="s">
        <v>10</v>
      </c>
      <c r="D37" s="1345">
        <v>17</v>
      </c>
      <c r="E37" s="1345">
        <v>25</v>
      </c>
      <c r="F37" s="1345">
        <v>24</v>
      </c>
      <c r="G37" s="1345">
        <v>16</v>
      </c>
      <c r="H37" s="1345">
        <v>25</v>
      </c>
      <c r="I37" s="1345">
        <v>20</v>
      </c>
      <c r="J37" s="1345">
        <v>28</v>
      </c>
      <c r="K37" s="1345">
        <v>23</v>
      </c>
      <c r="L37" s="1345">
        <v>21</v>
      </c>
      <c r="M37" s="1345">
        <v>20</v>
      </c>
      <c r="N37" s="1345">
        <v>24</v>
      </c>
      <c r="O37" s="1346">
        <v>23</v>
      </c>
      <c r="P37" s="1347">
        <v>28</v>
      </c>
      <c r="Q37" s="1345">
        <v>25</v>
      </c>
      <c r="R37" s="1345">
        <v>30</v>
      </c>
      <c r="S37" s="1345">
        <v>27</v>
      </c>
      <c r="T37" s="1345">
        <v>25</v>
      </c>
      <c r="U37" s="1348">
        <v>25</v>
      </c>
      <c r="V37" s="1345">
        <v>28</v>
      </c>
      <c r="W37" s="1345">
        <v>28</v>
      </c>
      <c r="X37" s="1263">
        <v>25</v>
      </c>
      <c r="Y37" s="1263">
        <v>25</v>
      </c>
      <c r="Z37" s="1263">
        <v>23</v>
      </c>
      <c r="AA37" s="1345">
        <v>25</v>
      </c>
      <c r="AB37" s="1349">
        <v>24</v>
      </c>
      <c r="AC37" s="1350">
        <v>30</v>
      </c>
      <c r="AD37" s="1351">
        <v>16</v>
      </c>
    </row>
    <row r="38" spans="1:30" s="100" customFormat="1" ht="16.5" customHeight="1" x14ac:dyDescent="0.15">
      <c r="A38" s="1434"/>
      <c r="B38" s="129" t="s">
        <v>78</v>
      </c>
      <c r="C38" s="130" t="s">
        <v>10</v>
      </c>
      <c r="D38" s="1352">
        <v>11</v>
      </c>
      <c r="E38" s="1352">
        <v>11</v>
      </c>
      <c r="F38" s="1352">
        <v>14</v>
      </c>
      <c r="G38" s="1352">
        <v>6.1</v>
      </c>
      <c r="H38" s="1352">
        <v>11</v>
      </c>
      <c r="I38" s="1352">
        <v>11</v>
      </c>
      <c r="J38" s="1352">
        <v>15</v>
      </c>
      <c r="K38" s="1352">
        <v>9.1</v>
      </c>
      <c r="L38" s="1352">
        <v>13</v>
      </c>
      <c r="M38" s="1352">
        <v>8.5</v>
      </c>
      <c r="N38" s="1352">
        <v>11</v>
      </c>
      <c r="O38" s="1353">
        <v>11</v>
      </c>
      <c r="P38" s="1354">
        <v>12</v>
      </c>
      <c r="Q38" s="1352">
        <v>9</v>
      </c>
      <c r="R38" s="1352">
        <v>9.9</v>
      </c>
      <c r="S38" s="1352">
        <v>7.6</v>
      </c>
      <c r="T38" s="1352">
        <v>8.6</v>
      </c>
      <c r="U38" s="1355">
        <v>13</v>
      </c>
      <c r="V38" s="1352">
        <v>8.1999999999999993</v>
      </c>
      <c r="W38" s="1352">
        <v>14</v>
      </c>
      <c r="X38" s="1268">
        <v>10</v>
      </c>
      <c r="Y38" s="1268">
        <v>10</v>
      </c>
      <c r="Z38" s="1268">
        <v>10</v>
      </c>
      <c r="AA38" s="1352">
        <v>7.8</v>
      </c>
      <c r="AB38" s="1356">
        <v>10</v>
      </c>
      <c r="AC38" s="1357">
        <v>15</v>
      </c>
      <c r="AD38" s="1358">
        <v>6.1</v>
      </c>
    </row>
    <row r="39" spans="1:30" s="100" customFormat="1" ht="16.5" customHeight="1" thickBot="1" x14ac:dyDescent="0.2">
      <c r="A39" s="1435"/>
      <c r="B39" s="133" t="s">
        <v>81</v>
      </c>
      <c r="C39" s="134" t="s">
        <v>10</v>
      </c>
      <c r="D39" s="1364">
        <v>3.1</v>
      </c>
      <c r="E39" s="1364">
        <v>4.0999999999999996</v>
      </c>
      <c r="F39" s="1364">
        <v>4.2</v>
      </c>
      <c r="G39" s="1364">
        <v>2</v>
      </c>
      <c r="H39" s="1364">
        <v>4.5</v>
      </c>
      <c r="I39" s="1364">
        <v>3.2</v>
      </c>
      <c r="J39" s="1364">
        <v>5.6</v>
      </c>
      <c r="K39" s="1364">
        <v>4.4000000000000004</v>
      </c>
      <c r="L39" s="1364">
        <v>4.7</v>
      </c>
      <c r="M39" s="1364">
        <v>3.6</v>
      </c>
      <c r="N39" s="1364">
        <v>4.5999999999999996</v>
      </c>
      <c r="O39" s="1365">
        <v>3.6</v>
      </c>
      <c r="P39" s="1366">
        <v>5</v>
      </c>
      <c r="Q39" s="1367">
        <v>3.7</v>
      </c>
      <c r="R39" s="1364">
        <v>5.6</v>
      </c>
      <c r="S39" s="1364">
        <v>4.5</v>
      </c>
      <c r="T39" s="1364">
        <v>3.7</v>
      </c>
      <c r="U39" s="1364">
        <v>4.3</v>
      </c>
      <c r="V39" s="1367">
        <v>3.2</v>
      </c>
      <c r="W39" s="1364">
        <v>3.8</v>
      </c>
      <c r="X39" s="1368">
        <v>4.2</v>
      </c>
      <c r="Y39" s="1368">
        <v>4.9000000000000004</v>
      </c>
      <c r="Z39" s="1368">
        <v>3.5</v>
      </c>
      <c r="AA39" s="1364">
        <v>3.7</v>
      </c>
      <c r="AB39" s="1369">
        <v>4.0999999999999996</v>
      </c>
      <c r="AC39" s="1370">
        <v>5.6</v>
      </c>
      <c r="AD39" s="1371">
        <v>2</v>
      </c>
    </row>
    <row r="40" spans="1:30" s="100" customFormat="1" ht="16.5" customHeight="1" x14ac:dyDescent="0.15">
      <c r="A40" s="1431" t="s">
        <v>84</v>
      </c>
      <c r="B40" s="136" t="s">
        <v>72</v>
      </c>
      <c r="C40" s="102" t="s">
        <v>73</v>
      </c>
      <c r="D40" s="1326">
        <v>4.5</v>
      </c>
      <c r="E40" s="1326">
        <v>5</v>
      </c>
      <c r="F40" s="1327">
        <v>5</v>
      </c>
      <c r="G40" s="1326">
        <v>5</v>
      </c>
      <c r="H40" s="1326">
        <v>6</v>
      </c>
      <c r="I40" s="1326">
        <v>6</v>
      </c>
      <c r="J40" s="1327">
        <v>5</v>
      </c>
      <c r="K40" s="1326">
        <v>5</v>
      </c>
      <c r="L40" s="1326">
        <v>5</v>
      </c>
      <c r="M40" s="1326">
        <v>5</v>
      </c>
      <c r="N40" s="1326">
        <v>5</v>
      </c>
      <c r="O40" s="1328">
        <v>5</v>
      </c>
      <c r="P40" s="1329">
        <v>4.5</v>
      </c>
      <c r="Q40" s="1327">
        <v>5</v>
      </c>
      <c r="R40" s="1327">
        <v>5</v>
      </c>
      <c r="S40" s="1327">
        <v>4.5</v>
      </c>
      <c r="T40" s="1326">
        <v>4.5</v>
      </c>
      <c r="U40" s="1327">
        <v>4.5</v>
      </c>
      <c r="V40" s="1326">
        <v>5</v>
      </c>
      <c r="W40" s="1327">
        <v>4.5</v>
      </c>
      <c r="X40" s="1330">
        <v>5</v>
      </c>
      <c r="Y40" s="1331">
        <v>4</v>
      </c>
      <c r="Z40" s="1331">
        <v>4</v>
      </c>
      <c r="AA40" s="1332">
        <v>4</v>
      </c>
      <c r="AB40" s="1115">
        <v>5</v>
      </c>
      <c r="AC40" s="1120">
        <v>6</v>
      </c>
      <c r="AD40" s="1137">
        <v>4</v>
      </c>
    </row>
    <row r="41" spans="1:30" s="100" customFormat="1" ht="16.5" customHeight="1" x14ac:dyDescent="0.15">
      <c r="A41" s="1434"/>
      <c r="B41" s="137" t="s">
        <v>0</v>
      </c>
      <c r="C41" s="105" t="s">
        <v>4</v>
      </c>
      <c r="D41" s="1333">
        <v>7.2</v>
      </c>
      <c r="E41" s="1333">
        <v>7</v>
      </c>
      <c r="F41" s="1333">
        <v>7</v>
      </c>
      <c r="G41" s="1333">
        <v>7</v>
      </c>
      <c r="H41" s="1333">
        <v>7</v>
      </c>
      <c r="I41" s="1333">
        <v>7</v>
      </c>
      <c r="J41" s="1333">
        <v>6.9</v>
      </c>
      <c r="K41" s="1333">
        <v>7</v>
      </c>
      <c r="L41" s="1333">
        <v>7</v>
      </c>
      <c r="M41" s="1333">
        <v>7.1</v>
      </c>
      <c r="N41" s="1333">
        <v>7</v>
      </c>
      <c r="O41" s="1334">
        <v>7</v>
      </c>
      <c r="P41" s="1335">
        <v>7</v>
      </c>
      <c r="Q41" s="1333">
        <v>7.1</v>
      </c>
      <c r="R41" s="1333">
        <v>7.1</v>
      </c>
      <c r="S41" s="1333">
        <v>7.2</v>
      </c>
      <c r="T41" s="1333">
        <v>7</v>
      </c>
      <c r="U41" s="1333">
        <v>7.1</v>
      </c>
      <c r="V41" s="1333">
        <v>7.2</v>
      </c>
      <c r="W41" s="1333">
        <v>7.2</v>
      </c>
      <c r="X41" s="1293">
        <v>7.1</v>
      </c>
      <c r="Y41" s="1293">
        <v>7.2</v>
      </c>
      <c r="Z41" s="1293">
        <v>7.1</v>
      </c>
      <c r="AA41" s="1336">
        <v>7.1</v>
      </c>
      <c r="AB41" s="927" t="s">
        <v>136</v>
      </c>
      <c r="AC41" s="1337">
        <v>7.2</v>
      </c>
      <c r="AD41" s="184">
        <v>6.9</v>
      </c>
    </row>
    <row r="42" spans="1:30" s="100" customFormat="1" ht="16.5" customHeight="1" x14ac:dyDescent="0.15">
      <c r="A42" s="1434"/>
      <c r="B42" s="138" t="s">
        <v>1</v>
      </c>
      <c r="C42" s="105" t="s">
        <v>10</v>
      </c>
      <c r="D42" s="106">
        <v>80</v>
      </c>
      <c r="E42" s="106">
        <v>84</v>
      </c>
      <c r="F42" s="106">
        <v>81</v>
      </c>
      <c r="G42" s="106">
        <v>81</v>
      </c>
      <c r="H42" s="106">
        <v>79</v>
      </c>
      <c r="I42" s="106">
        <v>74</v>
      </c>
      <c r="J42" s="106">
        <v>66</v>
      </c>
      <c r="K42" s="106">
        <v>54</v>
      </c>
      <c r="L42" s="106">
        <v>58</v>
      </c>
      <c r="M42" s="106">
        <v>63</v>
      </c>
      <c r="N42" s="106">
        <v>66</v>
      </c>
      <c r="O42" s="111">
        <v>61</v>
      </c>
      <c r="P42" s="112">
        <v>94</v>
      </c>
      <c r="Q42" s="106">
        <v>70</v>
      </c>
      <c r="R42" s="106">
        <v>71</v>
      </c>
      <c r="S42" s="106">
        <v>84</v>
      </c>
      <c r="T42" s="106">
        <v>93</v>
      </c>
      <c r="U42" s="106">
        <v>100</v>
      </c>
      <c r="V42" s="106">
        <v>77</v>
      </c>
      <c r="W42" s="106">
        <v>88</v>
      </c>
      <c r="X42" s="113">
        <v>110</v>
      </c>
      <c r="Y42" s="113">
        <v>120</v>
      </c>
      <c r="Z42" s="113">
        <v>100</v>
      </c>
      <c r="AA42" s="106">
        <v>90</v>
      </c>
      <c r="AB42" s="114">
        <v>81</v>
      </c>
      <c r="AC42" s="90">
        <v>120</v>
      </c>
      <c r="AD42" s="88">
        <v>54</v>
      </c>
    </row>
    <row r="43" spans="1:30" s="100" customFormat="1" ht="16.5" customHeight="1" x14ac:dyDescent="0.15">
      <c r="A43" s="1434"/>
      <c r="B43" s="138" t="s">
        <v>85</v>
      </c>
      <c r="C43" s="105" t="s">
        <v>10</v>
      </c>
      <c r="D43" s="106" t="s">
        <v>4</v>
      </c>
      <c r="E43" s="106">
        <v>53</v>
      </c>
      <c r="F43" s="106" t="s">
        <v>4</v>
      </c>
      <c r="G43" s="106">
        <v>56</v>
      </c>
      <c r="H43" s="106" t="s">
        <v>4</v>
      </c>
      <c r="I43" s="106">
        <v>48</v>
      </c>
      <c r="J43" s="106" t="s">
        <v>4</v>
      </c>
      <c r="K43" s="106">
        <v>42</v>
      </c>
      <c r="L43" s="106" t="s">
        <v>4</v>
      </c>
      <c r="M43" s="106">
        <v>42</v>
      </c>
      <c r="N43" s="106" t="s">
        <v>4</v>
      </c>
      <c r="O43" s="105">
        <v>51</v>
      </c>
      <c r="P43" s="112" t="s">
        <v>4</v>
      </c>
      <c r="Q43" s="106">
        <v>53</v>
      </c>
      <c r="R43" s="106" t="s">
        <v>4</v>
      </c>
      <c r="S43" s="106">
        <v>52</v>
      </c>
      <c r="T43" s="106" t="s">
        <v>4</v>
      </c>
      <c r="U43" s="106">
        <v>57</v>
      </c>
      <c r="V43" s="106" t="s">
        <v>4</v>
      </c>
      <c r="W43" s="106">
        <v>55</v>
      </c>
      <c r="X43" s="106" t="s">
        <v>4</v>
      </c>
      <c r="Y43" s="106">
        <v>68</v>
      </c>
      <c r="Z43" s="106" t="s">
        <v>4</v>
      </c>
      <c r="AA43" s="106">
        <v>57</v>
      </c>
      <c r="AB43" s="114">
        <v>53</v>
      </c>
      <c r="AC43" s="90">
        <v>68</v>
      </c>
      <c r="AD43" s="88">
        <v>42</v>
      </c>
    </row>
    <row r="44" spans="1:30" s="100" customFormat="1" ht="16.5" customHeight="1" x14ac:dyDescent="0.15">
      <c r="A44" s="1434"/>
      <c r="B44" s="104" t="s">
        <v>2</v>
      </c>
      <c r="C44" s="105" t="s">
        <v>10</v>
      </c>
      <c r="D44" s="113">
        <v>49</v>
      </c>
      <c r="E44" s="113">
        <v>54</v>
      </c>
      <c r="F44" s="113">
        <v>56</v>
      </c>
      <c r="G44" s="113">
        <v>46</v>
      </c>
      <c r="H44" s="113">
        <v>46</v>
      </c>
      <c r="I44" s="113">
        <v>50</v>
      </c>
      <c r="J44" s="113">
        <v>52</v>
      </c>
      <c r="K44" s="113">
        <v>47</v>
      </c>
      <c r="L44" s="113">
        <v>50</v>
      </c>
      <c r="M44" s="113">
        <v>40</v>
      </c>
      <c r="N44" s="113">
        <v>47</v>
      </c>
      <c r="O44" s="458">
        <v>46</v>
      </c>
      <c r="P44" s="459">
        <v>48</v>
      </c>
      <c r="Q44" s="113">
        <v>41</v>
      </c>
      <c r="R44" s="113">
        <v>40</v>
      </c>
      <c r="S44" s="113">
        <v>49</v>
      </c>
      <c r="T44" s="113">
        <v>56</v>
      </c>
      <c r="U44" s="113">
        <v>52</v>
      </c>
      <c r="V44" s="113">
        <v>48</v>
      </c>
      <c r="W44" s="113">
        <v>51</v>
      </c>
      <c r="X44" s="113">
        <v>53</v>
      </c>
      <c r="Y44" s="113">
        <v>62</v>
      </c>
      <c r="Z44" s="113">
        <v>58</v>
      </c>
      <c r="AA44" s="482">
        <v>56</v>
      </c>
      <c r="AB44" s="114">
        <v>50</v>
      </c>
      <c r="AC44" s="110">
        <v>62</v>
      </c>
      <c r="AD44" s="135">
        <v>40</v>
      </c>
    </row>
    <row r="45" spans="1:30" s="100" customFormat="1" ht="16.5" customHeight="1" x14ac:dyDescent="0.15">
      <c r="A45" s="1434"/>
      <c r="B45" s="129" t="s">
        <v>3</v>
      </c>
      <c r="C45" s="130" t="s">
        <v>10</v>
      </c>
      <c r="D45" s="1352">
        <v>60</v>
      </c>
      <c r="E45" s="1352">
        <v>58</v>
      </c>
      <c r="F45" s="1352">
        <v>61</v>
      </c>
      <c r="G45" s="1352">
        <v>63</v>
      </c>
      <c r="H45" s="1352">
        <v>67</v>
      </c>
      <c r="I45" s="1352">
        <v>61</v>
      </c>
      <c r="J45" s="1352">
        <v>54</v>
      </c>
      <c r="K45" s="1352">
        <v>51</v>
      </c>
      <c r="L45" s="1352">
        <v>51</v>
      </c>
      <c r="M45" s="1352">
        <v>52</v>
      </c>
      <c r="N45" s="1352">
        <v>54</v>
      </c>
      <c r="O45" s="1359">
        <v>52</v>
      </c>
      <c r="P45" s="1372">
        <v>59</v>
      </c>
      <c r="Q45" s="1352">
        <v>59</v>
      </c>
      <c r="R45" s="1352">
        <v>68</v>
      </c>
      <c r="S45" s="1352">
        <v>66</v>
      </c>
      <c r="T45" s="1352">
        <v>67</v>
      </c>
      <c r="U45" s="1352">
        <v>63</v>
      </c>
      <c r="V45" s="1352">
        <v>65</v>
      </c>
      <c r="W45" s="1352">
        <v>69</v>
      </c>
      <c r="X45" s="1268">
        <v>66</v>
      </c>
      <c r="Y45" s="1268">
        <v>72</v>
      </c>
      <c r="Z45" s="1268">
        <v>68</v>
      </c>
      <c r="AA45" s="1352">
        <v>68</v>
      </c>
      <c r="AB45" s="928">
        <v>61</v>
      </c>
      <c r="AC45" s="1357">
        <v>72</v>
      </c>
      <c r="AD45" s="1358">
        <v>51</v>
      </c>
    </row>
    <row r="46" spans="1:30" s="100" customFormat="1" ht="16.5" customHeight="1" x14ac:dyDescent="0.15">
      <c r="A46" s="1434"/>
      <c r="B46" s="123" t="s">
        <v>76</v>
      </c>
      <c r="C46" s="124" t="s">
        <v>10</v>
      </c>
      <c r="D46" s="1338">
        <v>33</v>
      </c>
      <c r="E46" s="1339">
        <v>33</v>
      </c>
      <c r="F46" s="1339">
        <v>32</v>
      </c>
      <c r="G46" s="1339">
        <v>29</v>
      </c>
      <c r="H46" s="1339">
        <v>27</v>
      </c>
      <c r="I46" s="1339">
        <v>32</v>
      </c>
      <c r="J46" s="1339">
        <v>30</v>
      </c>
      <c r="K46" s="1339">
        <v>28</v>
      </c>
      <c r="L46" s="1339">
        <v>31</v>
      </c>
      <c r="M46" s="1339">
        <v>27</v>
      </c>
      <c r="N46" s="1339">
        <v>27</v>
      </c>
      <c r="O46" s="1340">
        <v>28</v>
      </c>
      <c r="P46" s="1338">
        <v>29</v>
      </c>
      <c r="Q46" s="1339">
        <v>29</v>
      </c>
      <c r="R46" s="1339">
        <v>26</v>
      </c>
      <c r="S46" s="1339">
        <v>28</v>
      </c>
      <c r="T46" s="1339">
        <v>28</v>
      </c>
      <c r="U46" s="1341">
        <v>32</v>
      </c>
      <c r="V46" s="1339">
        <v>31</v>
      </c>
      <c r="W46" s="1339">
        <v>35</v>
      </c>
      <c r="X46" s="1257">
        <v>29</v>
      </c>
      <c r="Y46" s="1257">
        <v>36</v>
      </c>
      <c r="Z46" s="1257">
        <v>31</v>
      </c>
      <c r="AA46" s="1339">
        <v>33</v>
      </c>
      <c r="AB46" s="1342">
        <v>30</v>
      </c>
      <c r="AC46" s="1343">
        <v>36</v>
      </c>
      <c r="AD46" s="1344">
        <v>26</v>
      </c>
    </row>
    <row r="47" spans="1:30" s="100" customFormat="1" ht="16.5" customHeight="1" x14ac:dyDescent="0.15">
      <c r="A47" s="1434"/>
      <c r="B47" s="139" t="s">
        <v>77</v>
      </c>
      <c r="C47" s="140" t="s">
        <v>10</v>
      </c>
      <c r="D47" s="1345">
        <v>25</v>
      </c>
      <c r="E47" s="1345">
        <v>26</v>
      </c>
      <c r="F47" s="1345">
        <v>23</v>
      </c>
      <c r="G47" s="1345">
        <v>21</v>
      </c>
      <c r="H47" s="1345">
        <v>19</v>
      </c>
      <c r="I47" s="1345">
        <v>24</v>
      </c>
      <c r="J47" s="1345">
        <v>22</v>
      </c>
      <c r="K47" s="1345">
        <v>22</v>
      </c>
      <c r="L47" s="1345">
        <v>23</v>
      </c>
      <c r="M47" s="1345">
        <v>22</v>
      </c>
      <c r="N47" s="1345">
        <v>21</v>
      </c>
      <c r="O47" s="1346">
        <v>20</v>
      </c>
      <c r="P47" s="1347">
        <v>22</v>
      </c>
      <c r="Q47" s="1345">
        <v>22</v>
      </c>
      <c r="R47" s="1345">
        <v>20</v>
      </c>
      <c r="S47" s="1345">
        <v>21</v>
      </c>
      <c r="T47" s="1345">
        <v>21</v>
      </c>
      <c r="U47" s="1348">
        <v>23</v>
      </c>
      <c r="V47" s="1345">
        <v>24</v>
      </c>
      <c r="W47" s="1345">
        <v>25</v>
      </c>
      <c r="X47" s="1263">
        <v>21</v>
      </c>
      <c r="Y47" s="1263">
        <v>25</v>
      </c>
      <c r="Z47" s="1263">
        <v>23</v>
      </c>
      <c r="AA47" s="1345">
        <v>26</v>
      </c>
      <c r="AB47" s="1349">
        <v>23</v>
      </c>
      <c r="AC47" s="1350">
        <v>26</v>
      </c>
      <c r="AD47" s="1351">
        <v>19</v>
      </c>
    </row>
    <row r="48" spans="1:30" s="100" customFormat="1" ht="16.5" customHeight="1" x14ac:dyDescent="0.15">
      <c r="A48" s="1434"/>
      <c r="B48" s="129" t="s">
        <v>78</v>
      </c>
      <c r="C48" s="130" t="s">
        <v>10</v>
      </c>
      <c r="D48" s="1352">
        <v>8.1999999999999993</v>
      </c>
      <c r="E48" s="1352">
        <v>7.6</v>
      </c>
      <c r="F48" s="1352">
        <v>9.4</v>
      </c>
      <c r="G48" s="1352">
        <v>8.4</v>
      </c>
      <c r="H48" s="1352">
        <v>7.5</v>
      </c>
      <c r="I48" s="1352">
        <v>7.6</v>
      </c>
      <c r="J48" s="1352">
        <v>8.5</v>
      </c>
      <c r="K48" s="1352">
        <v>6.4</v>
      </c>
      <c r="L48" s="1352">
        <v>8.5</v>
      </c>
      <c r="M48" s="1352">
        <v>5.3</v>
      </c>
      <c r="N48" s="1352">
        <v>5.8</v>
      </c>
      <c r="O48" s="1353">
        <v>8.6</v>
      </c>
      <c r="P48" s="1354">
        <v>6.4</v>
      </c>
      <c r="Q48" s="1352">
        <v>6.9</v>
      </c>
      <c r="R48" s="1352">
        <v>6</v>
      </c>
      <c r="S48" s="1352">
        <v>7</v>
      </c>
      <c r="T48" s="1352">
        <v>7</v>
      </c>
      <c r="U48" s="1355">
        <v>8.8000000000000007</v>
      </c>
      <c r="V48" s="1352">
        <v>7.1</v>
      </c>
      <c r="W48" s="1352">
        <v>9.6</v>
      </c>
      <c r="X48" s="1268">
        <v>8</v>
      </c>
      <c r="Y48" s="1268">
        <v>11</v>
      </c>
      <c r="Z48" s="1268">
        <v>8.6999999999999993</v>
      </c>
      <c r="AA48" s="1352">
        <v>6.9</v>
      </c>
      <c r="AB48" s="1356">
        <v>7.7</v>
      </c>
      <c r="AC48" s="1357">
        <v>11</v>
      </c>
      <c r="AD48" s="1358">
        <v>5.3</v>
      </c>
    </row>
    <row r="49" spans="1:30" s="100" customFormat="1" ht="16.5" customHeight="1" x14ac:dyDescent="0.15">
      <c r="A49" s="1434"/>
      <c r="B49" s="123" t="s">
        <v>81</v>
      </c>
      <c r="C49" s="124" t="s">
        <v>10</v>
      </c>
      <c r="D49" s="1373">
        <v>3.9</v>
      </c>
      <c r="E49" s="1373">
        <v>4</v>
      </c>
      <c r="F49" s="1373">
        <v>3.5</v>
      </c>
      <c r="G49" s="1373">
        <v>3.2</v>
      </c>
      <c r="H49" s="1373">
        <v>3</v>
      </c>
      <c r="I49" s="1373">
        <v>3.8</v>
      </c>
      <c r="J49" s="1373">
        <v>3.7</v>
      </c>
      <c r="K49" s="1373">
        <v>3.3</v>
      </c>
      <c r="L49" s="1373">
        <v>3.5</v>
      </c>
      <c r="M49" s="1373">
        <v>3</v>
      </c>
      <c r="N49" s="1373">
        <v>2.9</v>
      </c>
      <c r="O49" s="1374">
        <v>3</v>
      </c>
      <c r="P49" s="1375">
        <v>3.4</v>
      </c>
      <c r="Q49" s="1376">
        <v>2.9</v>
      </c>
      <c r="R49" s="1373">
        <v>3.1</v>
      </c>
      <c r="S49" s="1373">
        <v>3.2</v>
      </c>
      <c r="T49" s="1373">
        <v>2.8</v>
      </c>
      <c r="U49" s="1373">
        <v>3.3</v>
      </c>
      <c r="V49" s="1376">
        <v>2.9</v>
      </c>
      <c r="W49" s="1373">
        <v>3.5</v>
      </c>
      <c r="X49" s="1377">
        <v>3</v>
      </c>
      <c r="Y49" s="1377">
        <v>3.6</v>
      </c>
      <c r="Z49" s="1377">
        <v>3.7</v>
      </c>
      <c r="AA49" s="1373">
        <v>3.5</v>
      </c>
      <c r="AB49" s="1378">
        <v>3.3</v>
      </c>
      <c r="AC49" s="1379">
        <v>4</v>
      </c>
      <c r="AD49" s="1380">
        <v>2.8</v>
      </c>
    </row>
    <row r="50" spans="1:30" s="100" customFormat="1" ht="16.5" customHeight="1" x14ac:dyDescent="0.15">
      <c r="A50" s="1434"/>
      <c r="B50" s="123" t="s">
        <v>86</v>
      </c>
      <c r="C50" s="600" t="s">
        <v>10</v>
      </c>
      <c r="D50" s="1381" t="s">
        <v>4</v>
      </c>
      <c r="E50" s="1381" t="s">
        <v>4</v>
      </c>
      <c r="F50" s="1381" t="s">
        <v>4</v>
      </c>
      <c r="G50" s="1381">
        <v>1.2</v>
      </c>
      <c r="H50" s="1381" t="s">
        <v>4</v>
      </c>
      <c r="I50" s="1381" t="s">
        <v>4</v>
      </c>
      <c r="J50" s="1381" t="s">
        <v>4</v>
      </c>
      <c r="K50" s="1382" t="s">
        <v>4</v>
      </c>
      <c r="L50" s="1381" t="s">
        <v>4</v>
      </c>
      <c r="M50" s="1381">
        <v>2</v>
      </c>
      <c r="N50" s="1381" t="s">
        <v>4</v>
      </c>
      <c r="O50" s="1383" t="s">
        <v>4</v>
      </c>
      <c r="P50" s="1384" t="s">
        <v>4</v>
      </c>
      <c r="Q50" s="1381" t="s">
        <v>4</v>
      </c>
      <c r="R50" s="1381" t="s">
        <v>4</v>
      </c>
      <c r="S50" s="1382">
        <v>2</v>
      </c>
      <c r="T50" s="1381" t="s">
        <v>4</v>
      </c>
      <c r="U50" s="1381" t="s">
        <v>4</v>
      </c>
      <c r="V50" s="1381" t="s">
        <v>4</v>
      </c>
      <c r="W50" s="1381" t="s">
        <v>4</v>
      </c>
      <c r="X50" s="1385" t="s">
        <v>4</v>
      </c>
      <c r="Y50" s="1385">
        <v>2.5</v>
      </c>
      <c r="Z50" s="1385" t="s">
        <v>4</v>
      </c>
      <c r="AA50" s="1381" t="s">
        <v>4</v>
      </c>
      <c r="AB50" s="1386">
        <v>1.9</v>
      </c>
      <c r="AC50" s="1387">
        <v>2.5</v>
      </c>
      <c r="AD50" s="1388">
        <v>1.2</v>
      </c>
    </row>
    <row r="51" spans="1:30" s="100" customFormat="1" ht="16.5" customHeight="1" x14ac:dyDescent="0.15">
      <c r="A51" s="1434"/>
      <c r="B51" s="150" t="s">
        <v>87</v>
      </c>
      <c r="C51" s="151" t="s">
        <v>10</v>
      </c>
      <c r="D51" s="834" t="s">
        <v>4</v>
      </c>
      <c r="E51" s="834" t="s">
        <v>4</v>
      </c>
      <c r="F51" s="834" t="s">
        <v>4</v>
      </c>
      <c r="G51" s="834">
        <v>140</v>
      </c>
      <c r="H51" s="834" t="s">
        <v>4</v>
      </c>
      <c r="I51" s="834" t="s">
        <v>4</v>
      </c>
      <c r="J51" s="834" t="s">
        <v>4</v>
      </c>
      <c r="K51" s="834" t="s">
        <v>4</v>
      </c>
      <c r="L51" s="834" t="s">
        <v>4</v>
      </c>
      <c r="M51" s="834">
        <v>150</v>
      </c>
      <c r="N51" s="834" t="s">
        <v>4</v>
      </c>
      <c r="O51" s="151" t="s">
        <v>4</v>
      </c>
      <c r="P51" s="835" t="s">
        <v>4</v>
      </c>
      <c r="Q51" s="834" t="s">
        <v>4</v>
      </c>
      <c r="R51" s="834" t="s">
        <v>4</v>
      </c>
      <c r="S51" s="834">
        <v>150</v>
      </c>
      <c r="T51" s="834" t="s">
        <v>4</v>
      </c>
      <c r="U51" s="834" t="s">
        <v>4</v>
      </c>
      <c r="V51" s="834" t="s">
        <v>4</v>
      </c>
      <c r="W51" s="834" t="s">
        <v>4</v>
      </c>
      <c r="X51" s="836" t="s">
        <v>4</v>
      </c>
      <c r="Y51" s="836">
        <v>170</v>
      </c>
      <c r="Z51" s="836" t="s">
        <v>4</v>
      </c>
      <c r="AA51" s="834" t="s">
        <v>4</v>
      </c>
      <c r="AB51" s="114">
        <v>150</v>
      </c>
      <c r="AC51" s="837">
        <v>170</v>
      </c>
      <c r="AD51" s="838">
        <v>140</v>
      </c>
    </row>
    <row r="52" spans="1:30" s="100" customFormat="1" ht="16.5" customHeight="1" thickBot="1" x14ac:dyDescent="0.2">
      <c r="A52" s="1435"/>
      <c r="B52" s="152" t="s">
        <v>88</v>
      </c>
      <c r="C52" s="153" t="s">
        <v>10</v>
      </c>
      <c r="D52" s="839" t="s">
        <v>4</v>
      </c>
      <c r="E52" s="839" t="s">
        <v>4</v>
      </c>
      <c r="F52" s="839" t="s">
        <v>4</v>
      </c>
      <c r="G52" s="839" t="s">
        <v>176</v>
      </c>
      <c r="H52" s="839" t="s">
        <v>4</v>
      </c>
      <c r="I52" s="839" t="s">
        <v>4</v>
      </c>
      <c r="J52" s="839" t="s">
        <v>4</v>
      </c>
      <c r="K52" s="839" t="s">
        <v>4</v>
      </c>
      <c r="L52" s="839" t="s">
        <v>4</v>
      </c>
      <c r="M52" s="839" t="s">
        <v>176</v>
      </c>
      <c r="N52" s="839" t="s">
        <v>4</v>
      </c>
      <c r="O52" s="153" t="s">
        <v>4</v>
      </c>
      <c r="P52" s="840" t="s">
        <v>4</v>
      </c>
      <c r="Q52" s="839" t="s">
        <v>4</v>
      </c>
      <c r="R52" s="839" t="s">
        <v>4</v>
      </c>
      <c r="S52" s="839" t="s">
        <v>176</v>
      </c>
      <c r="T52" s="839" t="s">
        <v>4</v>
      </c>
      <c r="U52" s="841" t="s">
        <v>4</v>
      </c>
      <c r="V52" s="839" t="s">
        <v>4</v>
      </c>
      <c r="W52" s="839" t="s">
        <v>4</v>
      </c>
      <c r="X52" s="842" t="s">
        <v>4</v>
      </c>
      <c r="Y52" s="842" t="s">
        <v>176</v>
      </c>
      <c r="Z52" s="842" t="s">
        <v>4</v>
      </c>
      <c r="AA52" s="839" t="s">
        <v>4</v>
      </c>
      <c r="AB52" s="843" t="s">
        <v>176</v>
      </c>
      <c r="AC52" s="154" t="s">
        <v>176</v>
      </c>
      <c r="AD52" s="844" t="s">
        <v>176</v>
      </c>
    </row>
    <row r="53" spans="1:30" ht="16.5" customHeight="1" x14ac:dyDescent="0.15">
      <c r="A53" s="157"/>
      <c r="B53" s="158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60"/>
      <c r="Y53" s="160"/>
      <c r="Z53" s="160"/>
      <c r="AA53" s="159"/>
      <c r="AB53" s="556"/>
      <c r="AC53" s="556"/>
      <c r="AD53" s="556"/>
    </row>
    <row r="54" spans="1:30" ht="16.5" customHeight="1" x14ac:dyDescent="0.15"/>
    <row r="55" spans="1:30" ht="16.5" customHeight="1" x14ac:dyDescent="0.15">
      <c r="AB55" s="558"/>
      <c r="AC55" s="558"/>
      <c r="AD55" s="558"/>
    </row>
    <row r="56" spans="1:30" ht="16.5" customHeight="1" x14ac:dyDescent="0.15"/>
    <row r="57" spans="1:30" ht="16.5" customHeight="1" x14ac:dyDescent="0.15"/>
    <row r="58" spans="1:30" ht="16.5" customHeight="1" x14ac:dyDescent="0.15"/>
    <row r="59" spans="1:30" ht="16.5" customHeight="1" x14ac:dyDescent="0.15"/>
    <row r="60" spans="1:30" ht="16.5" customHeight="1" x14ac:dyDescent="0.15"/>
    <row r="61" spans="1:30" ht="16.5" customHeight="1" x14ac:dyDescent="0.15"/>
    <row r="62" spans="1:30" ht="16.5" customHeight="1" x14ac:dyDescent="0.15"/>
    <row r="63" spans="1:30" ht="16.5" customHeight="1" x14ac:dyDescent="0.15"/>
    <row r="64" spans="1:30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</sheetData>
  <mergeCells count="5">
    <mergeCell ref="A4:A7"/>
    <mergeCell ref="A8:A20"/>
    <mergeCell ref="A31:A39"/>
    <mergeCell ref="A40:A52"/>
    <mergeCell ref="A21:A30"/>
  </mergeCells>
  <phoneticPr fontId="2"/>
  <printOptions horizontalCentered="1"/>
  <pageMargins left="0" right="0" top="0.39370078740157483" bottom="0.39370078740157483" header="0" footer="0"/>
  <pageSetup paperSize="9" scale="6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D57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23" width="6.625" style="161" customWidth="1"/>
    <col min="24" max="26" width="6.625" style="162" customWidth="1"/>
    <col min="27" max="30" width="6.625" style="161" customWidth="1"/>
    <col min="31" max="38" width="3.375" style="161" customWidth="1"/>
    <col min="39" max="16384" width="9" style="161"/>
  </cols>
  <sheetData>
    <row r="1" spans="1:30" s="38" customFormat="1" ht="18" customHeight="1" x14ac:dyDescent="0.15">
      <c r="A1" s="813" t="s">
        <v>212</v>
      </c>
      <c r="X1" s="55"/>
      <c r="Y1" s="55"/>
      <c r="Z1" s="55"/>
      <c r="AD1" s="61" t="s">
        <v>58</v>
      </c>
    </row>
    <row r="2" spans="1:30" s="38" customFormat="1" ht="18" customHeight="1" thickBot="1" x14ac:dyDescent="0.2">
      <c r="A2" s="39"/>
      <c r="X2" s="55"/>
      <c r="Y2" s="55"/>
      <c r="Z2" s="55"/>
      <c r="AD2" s="61" t="s">
        <v>181</v>
      </c>
    </row>
    <row r="3" spans="1:30" s="172" customFormat="1" ht="16.5" customHeight="1" thickBot="1" x14ac:dyDescent="0.2">
      <c r="A3" s="164" t="s">
        <v>89</v>
      </c>
      <c r="B3" s="165"/>
      <c r="C3" s="166"/>
      <c r="D3" s="167">
        <v>44292</v>
      </c>
      <c r="E3" s="167">
        <v>44306</v>
      </c>
      <c r="F3" s="167">
        <v>44327</v>
      </c>
      <c r="G3" s="167">
        <v>44342</v>
      </c>
      <c r="H3" s="167">
        <v>44355</v>
      </c>
      <c r="I3" s="167">
        <v>44369</v>
      </c>
      <c r="J3" s="167">
        <v>44383</v>
      </c>
      <c r="K3" s="167">
        <v>44405</v>
      </c>
      <c r="L3" s="167">
        <v>44419</v>
      </c>
      <c r="M3" s="167">
        <v>44432</v>
      </c>
      <c r="N3" s="167">
        <v>44446</v>
      </c>
      <c r="O3" s="168">
        <v>44468</v>
      </c>
      <c r="P3" s="169">
        <v>44481</v>
      </c>
      <c r="Q3" s="167">
        <v>44495</v>
      </c>
      <c r="R3" s="167">
        <v>44509</v>
      </c>
      <c r="S3" s="167">
        <v>44524</v>
      </c>
      <c r="T3" s="167">
        <v>44537</v>
      </c>
      <c r="U3" s="167">
        <v>44551</v>
      </c>
      <c r="V3" s="167">
        <v>44566</v>
      </c>
      <c r="W3" s="167">
        <v>44579</v>
      </c>
      <c r="X3" s="170">
        <v>44593</v>
      </c>
      <c r="Y3" s="170">
        <v>44607</v>
      </c>
      <c r="Z3" s="170">
        <v>44621</v>
      </c>
      <c r="AA3" s="167">
        <v>44636</v>
      </c>
      <c r="AB3" s="169" t="s">
        <v>60</v>
      </c>
      <c r="AC3" s="171" t="s">
        <v>61</v>
      </c>
      <c r="AD3" s="168" t="s">
        <v>62</v>
      </c>
    </row>
    <row r="4" spans="1:30" s="103" customFormat="1" ht="16.5" customHeight="1" thickBot="1" x14ac:dyDescent="0.2">
      <c r="A4" s="249" t="s">
        <v>93</v>
      </c>
      <c r="B4" s="174"/>
      <c r="C4" s="17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5"/>
      <c r="P4" s="323"/>
      <c r="Q4" s="324"/>
      <c r="R4" s="324"/>
      <c r="S4" s="324"/>
      <c r="T4" s="324"/>
      <c r="U4" s="324"/>
      <c r="V4" s="324"/>
      <c r="W4" s="324"/>
      <c r="X4" s="377"/>
      <c r="Y4" s="377"/>
      <c r="Z4" s="377"/>
      <c r="AA4" s="325"/>
      <c r="AB4" s="323"/>
      <c r="AC4" s="324"/>
      <c r="AD4" s="325"/>
    </row>
    <row r="5" spans="1:30" s="103" customFormat="1" ht="16.5" customHeight="1" x14ac:dyDescent="0.15">
      <c r="A5" s="1446" t="s">
        <v>91</v>
      </c>
      <c r="B5" s="179" t="s">
        <v>72</v>
      </c>
      <c r="C5" s="180" t="s">
        <v>73</v>
      </c>
      <c r="D5" s="362">
        <v>5</v>
      </c>
      <c r="E5" s="362">
        <v>5</v>
      </c>
      <c r="F5" s="362">
        <v>4.5</v>
      </c>
      <c r="G5" s="362">
        <v>5</v>
      </c>
      <c r="H5" s="362">
        <v>5</v>
      </c>
      <c r="I5" s="362">
        <v>5</v>
      </c>
      <c r="J5" s="362">
        <v>5</v>
      </c>
      <c r="K5" s="362">
        <v>5</v>
      </c>
      <c r="L5" s="362">
        <v>5</v>
      </c>
      <c r="M5" s="362">
        <v>5</v>
      </c>
      <c r="N5" s="362">
        <v>5</v>
      </c>
      <c r="O5" s="922">
        <v>4.5</v>
      </c>
      <c r="P5" s="923">
        <v>4</v>
      </c>
      <c r="Q5" s="362">
        <v>4.5</v>
      </c>
      <c r="R5" s="362">
        <v>5</v>
      </c>
      <c r="S5" s="362">
        <v>3.5</v>
      </c>
      <c r="T5" s="362">
        <v>4</v>
      </c>
      <c r="U5" s="362">
        <v>4</v>
      </c>
      <c r="V5" s="362">
        <v>4.5</v>
      </c>
      <c r="W5" s="362">
        <v>4</v>
      </c>
      <c r="X5" s="924">
        <v>4</v>
      </c>
      <c r="Y5" s="924">
        <v>3.5</v>
      </c>
      <c r="Z5" s="924">
        <v>3.5</v>
      </c>
      <c r="AA5" s="362">
        <v>4</v>
      </c>
      <c r="AB5" s="376">
        <v>4.5</v>
      </c>
      <c r="AC5" s="925">
        <v>5</v>
      </c>
      <c r="AD5" s="926">
        <v>3.5</v>
      </c>
    </row>
    <row r="6" spans="1:30" s="103" customFormat="1" ht="16.5" customHeight="1" x14ac:dyDescent="0.15">
      <c r="A6" s="1498"/>
      <c r="B6" s="181" t="s">
        <v>0</v>
      </c>
      <c r="C6" s="182" t="s">
        <v>4</v>
      </c>
      <c r="D6" s="183">
        <v>7.1</v>
      </c>
      <c r="E6" s="183">
        <v>7</v>
      </c>
      <c r="F6" s="183">
        <v>7.1</v>
      </c>
      <c r="G6" s="183">
        <v>7</v>
      </c>
      <c r="H6" s="183">
        <v>7.1</v>
      </c>
      <c r="I6" s="183">
        <v>7.1</v>
      </c>
      <c r="J6" s="183">
        <v>7.1</v>
      </c>
      <c r="K6" s="183">
        <v>7.1</v>
      </c>
      <c r="L6" s="183">
        <v>7.1</v>
      </c>
      <c r="M6" s="183">
        <v>7.1</v>
      </c>
      <c r="N6" s="183">
        <v>7.1</v>
      </c>
      <c r="O6" s="184">
        <v>7.1</v>
      </c>
      <c r="P6" s="185">
        <v>7.1</v>
      </c>
      <c r="Q6" s="183">
        <v>7.2</v>
      </c>
      <c r="R6" s="183">
        <v>7.2</v>
      </c>
      <c r="S6" s="183">
        <v>7.2</v>
      </c>
      <c r="T6" s="183">
        <v>7.3</v>
      </c>
      <c r="U6" s="183">
        <v>7.2</v>
      </c>
      <c r="V6" s="183">
        <v>7.3</v>
      </c>
      <c r="W6" s="183">
        <v>7.3</v>
      </c>
      <c r="X6" s="186">
        <v>7.3</v>
      </c>
      <c r="Y6" s="186">
        <v>7.2</v>
      </c>
      <c r="Z6" s="186">
        <v>7.2</v>
      </c>
      <c r="AA6" s="183">
        <v>7.2</v>
      </c>
      <c r="AB6" s="927" t="s">
        <v>136</v>
      </c>
      <c r="AC6" s="187">
        <v>7.3</v>
      </c>
      <c r="AD6" s="184">
        <v>7</v>
      </c>
    </row>
    <row r="7" spans="1:30" s="103" customFormat="1" ht="16.5" customHeight="1" x14ac:dyDescent="0.15">
      <c r="A7" s="1498"/>
      <c r="B7" s="188" t="s">
        <v>1</v>
      </c>
      <c r="C7" s="182" t="s">
        <v>10</v>
      </c>
      <c r="D7" s="189">
        <v>75</v>
      </c>
      <c r="E7" s="189">
        <v>81</v>
      </c>
      <c r="F7" s="189">
        <v>67</v>
      </c>
      <c r="G7" s="189">
        <v>65</v>
      </c>
      <c r="H7" s="189">
        <v>85</v>
      </c>
      <c r="I7" s="189">
        <v>68</v>
      </c>
      <c r="J7" s="189">
        <v>100</v>
      </c>
      <c r="K7" s="189">
        <v>71</v>
      </c>
      <c r="L7" s="189">
        <v>61</v>
      </c>
      <c r="M7" s="189">
        <v>61</v>
      </c>
      <c r="N7" s="189">
        <v>77</v>
      </c>
      <c r="O7" s="135">
        <v>75</v>
      </c>
      <c r="P7" s="114">
        <v>92</v>
      </c>
      <c r="Q7" s="189">
        <v>63</v>
      </c>
      <c r="R7" s="189">
        <v>67</v>
      </c>
      <c r="S7" s="189">
        <v>150</v>
      </c>
      <c r="T7" s="189">
        <v>79</v>
      </c>
      <c r="U7" s="189">
        <v>100</v>
      </c>
      <c r="V7" s="189">
        <v>93</v>
      </c>
      <c r="W7" s="189">
        <v>82</v>
      </c>
      <c r="X7" s="190">
        <v>100</v>
      </c>
      <c r="Y7" s="190">
        <v>98</v>
      </c>
      <c r="Z7" s="190">
        <v>92</v>
      </c>
      <c r="AA7" s="189">
        <v>84</v>
      </c>
      <c r="AB7" s="114">
        <v>83</v>
      </c>
      <c r="AC7" s="110">
        <v>150</v>
      </c>
      <c r="AD7" s="135">
        <v>61</v>
      </c>
    </row>
    <row r="8" spans="1:30" s="103" customFormat="1" ht="16.5" customHeight="1" x14ac:dyDescent="0.15">
      <c r="A8" s="1498"/>
      <c r="B8" s="188" t="s">
        <v>85</v>
      </c>
      <c r="C8" s="182" t="s">
        <v>10</v>
      </c>
      <c r="D8" s="189" t="s">
        <v>4</v>
      </c>
      <c r="E8" s="189">
        <v>54</v>
      </c>
      <c r="F8" s="189" t="s">
        <v>4</v>
      </c>
      <c r="G8" s="189">
        <v>49</v>
      </c>
      <c r="H8" s="189" t="s">
        <v>4</v>
      </c>
      <c r="I8" s="189">
        <v>45</v>
      </c>
      <c r="J8" s="189" t="s">
        <v>4</v>
      </c>
      <c r="K8" s="189">
        <v>54</v>
      </c>
      <c r="L8" s="189" t="s">
        <v>4</v>
      </c>
      <c r="M8" s="189">
        <v>42</v>
      </c>
      <c r="N8" s="189" t="s">
        <v>4</v>
      </c>
      <c r="O8" s="191">
        <v>53</v>
      </c>
      <c r="P8" s="114" t="s">
        <v>4</v>
      </c>
      <c r="Q8" s="189">
        <v>44</v>
      </c>
      <c r="R8" s="189" t="s">
        <v>4</v>
      </c>
      <c r="S8" s="189">
        <v>44</v>
      </c>
      <c r="T8" s="189" t="s">
        <v>4</v>
      </c>
      <c r="U8" s="189">
        <v>58</v>
      </c>
      <c r="V8" s="189" t="s">
        <v>4</v>
      </c>
      <c r="W8" s="189">
        <v>63</v>
      </c>
      <c r="X8" s="190" t="s">
        <v>4</v>
      </c>
      <c r="Y8" s="190">
        <v>69</v>
      </c>
      <c r="Z8" s="190" t="s">
        <v>4</v>
      </c>
      <c r="AA8" s="189">
        <v>75</v>
      </c>
      <c r="AB8" s="114">
        <v>54</v>
      </c>
      <c r="AC8" s="110">
        <v>75</v>
      </c>
      <c r="AD8" s="135">
        <v>42</v>
      </c>
    </row>
    <row r="9" spans="1:30" s="103" customFormat="1" ht="16.5" customHeight="1" x14ac:dyDescent="0.15">
      <c r="A9" s="1498"/>
      <c r="B9" s="192" t="s">
        <v>2</v>
      </c>
      <c r="C9" s="182" t="s">
        <v>10</v>
      </c>
      <c r="D9" s="189">
        <v>52</v>
      </c>
      <c r="E9" s="189">
        <v>48</v>
      </c>
      <c r="F9" s="189">
        <v>45</v>
      </c>
      <c r="G9" s="189">
        <v>38</v>
      </c>
      <c r="H9" s="189">
        <v>42</v>
      </c>
      <c r="I9" s="189">
        <v>42</v>
      </c>
      <c r="J9" s="189">
        <v>35</v>
      </c>
      <c r="K9" s="189">
        <v>37</v>
      </c>
      <c r="L9" s="189">
        <v>38</v>
      </c>
      <c r="M9" s="189">
        <v>32</v>
      </c>
      <c r="N9" s="189">
        <v>37</v>
      </c>
      <c r="O9" s="191">
        <v>38</v>
      </c>
      <c r="P9" s="114">
        <v>42</v>
      </c>
      <c r="Q9" s="189">
        <v>41</v>
      </c>
      <c r="R9" s="189">
        <v>43</v>
      </c>
      <c r="S9" s="189">
        <v>63</v>
      </c>
      <c r="T9" s="189">
        <v>45</v>
      </c>
      <c r="U9" s="189">
        <v>48</v>
      </c>
      <c r="V9" s="189">
        <v>42</v>
      </c>
      <c r="W9" s="189">
        <v>46</v>
      </c>
      <c r="X9" s="190">
        <v>42</v>
      </c>
      <c r="Y9" s="190">
        <v>41</v>
      </c>
      <c r="Z9" s="190">
        <v>45</v>
      </c>
      <c r="AA9" s="189">
        <v>49</v>
      </c>
      <c r="AB9" s="114">
        <v>43</v>
      </c>
      <c r="AC9" s="110">
        <v>63</v>
      </c>
      <c r="AD9" s="135">
        <v>32</v>
      </c>
    </row>
    <row r="10" spans="1:30" s="103" customFormat="1" ht="16.5" customHeight="1" x14ac:dyDescent="0.15">
      <c r="A10" s="1498"/>
      <c r="B10" s="192" t="s">
        <v>3</v>
      </c>
      <c r="C10" s="182" t="s">
        <v>10</v>
      </c>
      <c r="D10" s="189">
        <v>73</v>
      </c>
      <c r="E10" s="189">
        <v>67</v>
      </c>
      <c r="F10" s="189">
        <v>66</v>
      </c>
      <c r="G10" s="189">
        <v>63</v>
      </c>
      <c r="H10" s="189">
        <v>63</v>
      </c>
      <c r="I10" s="189">
        <v>64</v>
      </c>
      <c r="J10" s="189">
        <v>71</v>
      </c>
      <c r="K10" s="189">
        <v>60</v>
      </c>
      <c r="L10" s="189">
        <v>57</v>
      </c>
      <c r="M10" s="189">
        <v>58</v>
      </c>
      <c r="N10" s="189">
        <v>61</v>
      </c>
      <c r="O10" s="191">
        <v>63</v>
      </c>
      <c r="P10" s="114">
        <v>68</v>
      </c>
      <c r="Q10" s="189">
        <v>62</v>
      </c>
      <c r="R10" s="189">
        <v>66</v>
      </c>
      <c r="S10" s="189">
        <v>70</v>
      </c>
      <c r="T10" s="189">
        <v>69</v>
      </c>
      <c r="U10" s="189">
        <v>72</v>
      </c>
      <c r="V10" s="189">
        <v>79</v>
      </c>
      <c r="W10" s="189">
        <v>76</v>
      </c>
      <c r="X10" s="190">
        <v>73</v>
      </c>
      <c r="Y10" s="190">
        <v>78</v>
      </c>
      <c r="Z10" s="190">
        <v>79</v>
      </c>
      <c r="AA10" s="189">
        <v>71</v>
      </c>
      <c r="AB10" s="114">
        <v>68</v>
      </c>
      <c r="AC10" s="110">
        <v>79</v>
      </c>
      <c r="AD10" s="135">
        <v>57</v>
      </c>
    </row>
    <row r="11" spans="1:30" s="103" customFormat="1" ht="16.5" customHeight="1" x14ac:dyDescent="0.15">
      <c r="A11" s="1498"/>
      <c r="B11" s="193" t="s">
        <v>76</v>
      </c>
      <c r="C11" s="194" t="s">
        <v>10</v>
      </c>
      <c r="D11" s="195">
        <v>36</v>
      </c>
      <c r="E11" s="195">
        <v>35</v>
      </c>
      <c r="F11" s="195">
        <v>35</v>
      </c>
      <c r="G11" s="195">
        <v>34</v>
      </c>
      <c r="H11" s="195">
        <v>32</v>
      </c>
      <c r="I11" s="195">
        <v>33</v>
      </c>
      <c r="J11" s="195">
        <v>35</v>
      </c>
      <c r="K11" s="195">
        <v>35</v>
      </c>
      <c r="L11" s="195">
        <v>29</v>
      </c>
      <c r="M11" s="195">
        <v>28</v>
      </c>
      <c r="N11" s="195">
        <v>29</v>
      </c>
      <c r="O11" s="196">
        <v>34</v>
      </c>
      <c r="P11" s="197">
        <v>36</v>
      </c>
      <c r="Q11" s="195">
        <v>29</v>
      </c>
      <c r="R11" s="195">
        <v>30</v>
      </c>
      <c r="S11" s="195">
        <v>32</v>
      </c>
      <c r="T11" s="195">
        <v>40</v>
      </c>
      <c r="U11" s="195">
        <v>35</v>
      </c>
      <c r="V11" s="195">
        <v>34</v>
      </c>
      <c r="W11" s="195">
        <v>35</v>
      </c>
      <c r="X11" s="199">
        <v>33</v>
      </c>
      <c r="Y11" s="199">
        <v>35</v>
      </c>
      <c r="Z11" s="199">
        <v>36</v>
      </c>
      <c r="AA11" s="195">
        <v>38</v>
      </c>
      <c r="AB11" s="554">
        <v>34</v>
      </c>
      <c r="AC11" s="200">
        <v>40</v>
      </c>
      <c r="AD11" s="201">
        <v>28</v>
      </c>
    </row>
    <row r="12" spans="1:30" s="103" customFormat="1" ht="16.5" customHeight="1" x14ac:dyDescent="0.15">
      <c r="A12" s="1498"/>
      <c r="B12" s="202" t="s">
        <v>77</v>
      </c>
      <c r="C12" s="203" t="s">
        <v>10</v>
      </c>
      <c r="D12" s="204">
        <v>28</v>
      </c>
      <c r="E12" s="204">
        <v>26</v>
      </c>
      <c r="F12" s="204">
        <v>25</v>
      </c>
      <c r="G12" s="204">
        <v>26</v>
      </c>
      <c r="H12" s="204">
        <v>23</v>
      </c>
      <c r="I12" s="204">
        <v>25</v>
      </c>
      <c r="J12" s="204">
        <v>24</v>
      </c>
      <c r="K12" s="204">
        <v>27</v>
      </c>
      <c r="L12" s="204">
        <v>24</v>
      </c>
      <c r="M12" s="204">
        <v>23</v>
      </c>
      <c r="N12" s="204">
        <v>22</v>
      </c>
      <c r="O12" s="205">
        <v>24</v>
      </c>
      <c r="P12" s="206">
        <v>27</v>
      </c>
      <c r="Q12" s="204">
        <v>23</v>
      </c>
      <c r="R12" s="204">
        <v>22</v>
      </c>
      <c r="S12" s="204">
        <v>23</v>
      </c>
      <c r="T12" s="204">
        <v>30</v>
      </c>
      <c r="U12" s="204">
        <v>27</v>
      </c>
      <c r="V12" s="204">
        <v>29</v>
      </c>
      <c r="W12" s="204">
        <v>26</v>
      </c>
      <c r="X12" s="207">
        <v>25</v>
      </c>
      <c r="Y12" s="207">
        <v>27</v>
      </c>
      <c r="Z12" s="207">
        <v>26</v>
      </c>
      <c r="AA12" s="204">
        <v>29</v>
      </c>
      <c r="AB12" s="568">
        <v>25</v>
      </c>
      <c r="AC12" s="821">
        <v>30</v>
      </c>
      <c r="AD12" s="822">
        <v>22</v>
      </c>
    </row>
    <row r="13" spans="1:30" s="103" customFormat="1" ht="16.5" customHeight="1" x14ac:dyDescent="0.15">
      <c r="A13" s="1498"/>
      <c r="B13" s="192" t="s">
        <v>78</v>
      </c>
      <c r="C13" s="182" t="s">
        <v>10</v>
      </c>
      <c r="D13" s="928">
        <v>8.5</v>
      </c>
      <c r="E13" s="929">
        <v>9</v>
      </c>
      <c r="F13" s="929">
        <v>10</v>
      </c>
      <c r="G13" s="929">
        <v>7.7</v>
      </c>
      <c r="H13" s="929">
        <v>8.4</v>
      </c>
      <c r="I13" s="930">
        <v>8.5</v>
      </c>
      <c r="J13" s="930">
        <v>11</v>
      </c>
      <c r="K13" s="929">
        <v>8.4</v>
      </c>
      <c r="L13" s="929">
        <v>5</v>
      </c>
      <c r="M13" s="930">
        <v>5.2</v>
      </c>
      <c r="N13" s="930">
        <v>7</v>
      </c>
      <c r="O13" s="931">
        <v>10</v>
      </c>
      <c r="P13" s="928">
        <v>8.9</v>
      </c>
      <c r="Q13" s="930">
        <v>6</v>
      </c>
      <c r="R13" s="929">
        <v>7.7</v>
      </c>
      <c r="S13" s="929">
        <v>9.1999999999999993</v>
      </c>
      <c r="T13" s="929">
        <v>9.3000000000000007</v>
      </c>
      <c r="U13" s="929">
        <v>7.9</v>
      </c>
      <c r="V13" s="929">
        <v>5.2</v>
      </c>
      <c r="W13" s="929">
        <v>9.3000000000000007</v>
      </c>
      <c r="X13" s="932">
        <v>8.6</v>
      </c>
      <c r="Y13" s="932">
        <v>8.8000000000000007</v>
      </c>
      <c r="Z13" s="932">
        <v>10</v>
      </c>
      <c r="AA13" s="929">
        <v>8.8000000000000007</v>
      </c>
      <c r="AB13" s="933">
        <v>8.3000000000000007</v>
      </c>
      <c r="AC13" s="934">
        <v>11</v>
      </c>
      <c r="AD13" s="935">
        <v>5</v>
      </c>
    </row>
    <row r="14" spans="1:30" s="103" customFormat="1" ht="16.5" customHeight="1" x14ac:dyDescent="0.15">
      <c r="A14" s="1498"/>
      <c r="B14" s="193" t="s">
        <v>81</v>
      </c>
      <c r="C14" s="194" t="s">
        <v>10</v>
      </c>
      <c r="D14" s="936">
        <v>5</v>
      </c>
      <c r="E14" s="936">
        <v>4.4000000000000004</v>
      </c>
      <c r="F14" s="936">
        <v>4.5999999999999996</v>
      </c>
      <c r="G14" s="936">
        <v>3.8</v>
      </c>
      <c r="H14" s="936">
        <v>4</v>
      </c>
      <c r="I14" s="936">
        <v>3.9</v>
      </c>
      <c r="J14" s="936">
        <v>4.5999999999999996</v>
      </c>
      <c r="K14" s="937">
        <v>4.3</v>
      </c>
      <c r="L14" s="937">
        <v>3.7</v>
      </c>
      <c r="M14" s="936">
        <v>3.2</v>
      </c>
      <c r="N14" s="936">
        <v>3.7</v>
      </c>
      <c r="O14" s="938">
        <v>4.0999999999999996</v>
      </c>
      <c r="P14" s="939">
        <v>4.4000000000000004</v>
      </c>
      <c r="Q14" s="936">
        <v>3.2</v>
      </c>
      <c r="R14" s="936">
        <v>4</v>
      </c>
      <c r="S14" s="936">
        <v>4.5</v>
      </c>
      <c r="T14" s="936">
        <v>4.9000000000000004</v>
      </c>
      <c r="U14" s="936">
        <v>4.0999999999999996</v>
      </c>
      <c r="V14" s="936">
        <v>4</v>
      </c>
      <c r="W14" s="937">
        <v>4.5</v>
      </c>
      <c r="X14" s="940">
        <v>4.5999999999999996</v>
      </c>
      <c r="Y14" s="940">
        <v>4.5999999999999996</v>
      </c>
      <c r="Z14" s="940">
        <v>5</v>
      </c>
      <c r="AA14" s="936">
        <v>4.3</v>
      </c>
      <c r="AB14" s="941">
        <v>4.2</v>
      </c>
      <c r="AC14" s="942">
        <v>5</v>
      </c>
      <c r="AD14" s="943">
        <v>3.2</v>
      </c>
    </row>
    <row r="15" spans="1:30" s="103" customFormat="1" ht="16.5" customHeight="1" x14ac:dyDescent="0.15">
      <c r="A15" s="1498"/>
      <c r="B15" s="193" t="s">
        <v>86</v>
      </c>
      <c r="C15" s="194" t="s">
        <v>10</v>
      </c>
      <c r="D15" s="195" t="s">
        <v>4</v>
      </c>
      <c r="E15" s="195" t="s">
        <v>4</v>
      </c>
      <c r="F15" s="195" t="s">
        <v>4</v>
      </c>
      <c r="G15" s="195">
        <v>1.7</v>
      </c>
      <c r="H15" s="195" t="s">
        <v>4</v>
      </c>
      <c r="I15" s="195" t="s">
        <v>4</v>
      </c>
      <c r="J15" s="195" t="s">
        <v>4</v>
      </c>
      <c r="K15" s="195" t="s">
        <v>4</v>
      </c>
      <c r="L15" s="195" t="s">
        <v>4</v>
      </c>
      <c r="M15" s="561">
        <v>2.2000000000000002</v>
      </c>
      <c r="N15" s="195" t="s">
        <v>4</v>
      </c>
      <c r="O15" s="196" t="s">
        <v>4</v>
      </c>
      <c r="P15" s="197" t="s">
        <v>4</v>
      </c>
      <c r="Q15" s="195" t="s">
        <v>4</v>
      </c>
      <c r="R15" s="195" t="s">
        <v>4</v>
      </c>
      <c r="S15" s="195">
        <v>2.7</v>
      </c>
      <c r="T15" s="195" t="s">
        <v>4</v>
      </c>
      <c r="U15" s="195" t="s">
        <v>4</v>
      </c>
      <c r="V15" s="195" t="s">
        <v>4</v>
      </c>
      <c r="W15" s="561" t="s">
        <v>4</v>
      </c>
      <c r="X15" s="199" t="s">
        <v>4</v>
      </c>
      <c r="Y15" s="199">
        <v>2.9</v>
      </c>
      <c r="Z15" s="199" t="s">
        <v>4</v>
      </c>
      <c r="AA15" s="195" t="s">
        <v>4</v>
      </c>
      <c r="AB15" s="554">
        <v>2.4</v>
      </c>
      <c r="AC15" s="200">
        <v>2.9</v>
      </c>
      <c r="AD15" s="201">
        <v>1.7</v>
      </c>
    </row>
    <row r="16" spans="1:30" s="103" customFormat="1" ht="16.5" customHeight="1" x14ac:dyDescent="0.15">
      <c r="A16" s="1498"/>
      <c r="B16" s="202" t="s">
        <v>87</v>
      </c>
      <c r="C16" s="203" t="s">
        <v>10</v>
      </c>
      <c r="D16" s="204" t="s">
        <v>4</v>
      </c>
      <c r="E16" s="204" t="s">
        <v>4</v>
      </c>
      <c r="F16" s="204" t="s">
        <v>4</v>
      </c>
      <c r="G16" s="204">
        <v>150</v>
      </c>
      <c r="H16" s="204" t="s">
        <v>4</v>
      </c>
      <c r="I16" s="204" t="s">
        <v>4</v>
      </c>
      <c r="J16" s="204" t="s">
        <v>4</v>
      </c>
      <c r="K16" s="204" t="s">
        <v>4</v>
      </c>
      <c r="L16" s="204" t="s">
        <v>4</v>
      </c>
      <c r="M16" s="204">
        <v>150</v>
      </c>
      <c r="N16" s="204" t="s">
        <v>4</v>
      </c>
      <c r="O16" s="822" t="s">
        <v>4</v>
      </c>
      <c r="P16" s="206" t="s">
        <v>4</v>
      </c>
      <c r="Q16" s="204" t="s">
        <v>4</v>
      </c>
      <c r="R16" s="204" t="s">
        <v>4</v>
      </c>
      <c r="S16" s="204">
        <v>150</v>
      </c>
      <c r="T16" s="204" t="s">
        <v>4</v>
      </c>
      <c r="U16" s="204" t="s">
        <v>4</v>
      </c>
      <c r="V16" s="204" t="s">
        <v>4</v>
      </c>
      <c r="W16" s="204" t="s">
        <v>4</v>
      </c>
      <c r="X16" s="207" t="s">
        <v>4</v>
      </c>
      <c r="Y16" s="207">
        <v>170</v>
      </c>
      <c r="Z16" s="207" t="s">
        <v>4</v>
      </c>
      <c r="AA16" s="204" t="s">
        <v>4</v>
      </c>
      <c r="AB16" s="114">
        <v>160</v>
      </c>
      <c r="AC16" s="821">
        <v>170</v>
      </c>
      <c r="AD16" s="822">
        <v>150</v>
      </c>
    </row>
    <row r="17" spans="1:30" s="103" customFormat="1" ht="16.5" customHeight="1" thickBot="1" x14ac:dyDescent="0.2">
      <c r="A17" s="1499"/>
      <c r="B17" s="215" t="s">
        <v>88</v>
      </c>
      <c r="C17" s="216" t="s">
        <v>10</v>
      </c>
      <c r="D17" s="217" t="s">
        <v>4</v>
      </c>
      <c r="E17" s="217" t="s">
        <v>4</v>
      </c>
      <c r="F17" s="217" t="s">
        <v>4</v>
      </c>
      <c r="G17" s="217" t="s">
        <v>176</v>
      </c>
      <c r="H17" s="217" t="s">
        <v>4</v>
      </c>
      <c r="I17" s="217" t="s">
        <v>4</v>
      </c>
      <c r="J17" s="217" t="s">
        <v>4</v>
      </c>
      <c r="K17" s="217" t="s">
        <v>4</v>
      </c>
      <c r="L17" s="217" t="s">
        <v>4</v>
      </c>
      <c r="M17" s="217" t="s">
        <v>176</v>
      </c>
      <c r="N17" s="217" t="s">
        <v>4</v>
      </c>
      <c r="O17" s="218" t="s">
        <v>4</v>
      </c>
      <c r="P17" s="219" t="s">
        <v>4</v>
      </c>
      <c r="Q17" s="217" t="s">
        <v>4</v>
      </c>
      <c r="R17" s="217" t="s">
        <v>4</v>
      </c>
      <c r="S17" s="217" t="s">
        <v>176</v>
      </c>
      <c r="T17" s="217" t="s">
        <v>4</v>
      </c>
      <c r="U17" s="217" t="s">
        <v>4</v>
      </c>
      <c r="V17" s="217" t="s">
        <v>4</v>
      </c>
      <c r="W17" s="217" t="s">
        <v>4</v>
      </c>
      <c r="X17" s="220" t="s">
        <v>4</v>
      </c>
      <c r="Y17" s="646" t="s">
        <v>176</v>
      </c>
      <c r="Z17" s="220" t="s">
        <v>4</v>
      </c>
      <c r="AA17" s="217" t="s">
        <v>4</v>
      </c>
      <c r="AB17" s="219" t="s">
        <v>176</v>
      </c>
      <c r="AC17" s="154" t="s">
        <v>176</v>
      </c>
      <c r="AD17" s="218" t="s">
        <v>176</v>
      </c>
    </row>
    <row r="18" spans="1:30" s="103" customFormat="1" ht="16.5" customHeight="1" x14ac:dyDescent="0.15">
      <c r="A18" s="1446" t="s">
        <v>92</v>
      </c>
      <c r="B18" s="222" t="s">
        <v>72</v>
      </c>
      <c r="C18" s="180" t="s">
        <v>73</v>
      </c>
      <c r="D18" s="225" t="s">
        <v>172</v>
      </c>
      <c r="E18" s="253" t="s">
        <v>172</v>
      </c>
      <c r="F18" s="253" t="s">
        <v>172</v>
      </c>
      <c r="G18" s="253" t="s">
        <v>172</v>
      </c>
      <c r="H18" s="253" t="s">
        <v>172</v>
      </c>
      <c r="I18" s="253" t="s">
        <v>172</v>
      </c>
      <c r="J18" s="253" t="s">
        <v>172</v>
      </c>
      <c r="K18" s="253" t="s">
        <v>172</v>
      </c>
      <c r="L18" s="253" t="s">
        <v>172</v>
      </c>
      <c r="M18" s="253" t="s">
        <v>172</v>
      </c>
      <c r="N18" s="253" t="s">
        <v>172</v>
      </c>
      <c r="O18" s="254" t="s">
        <v>172</v>
      </c>
      <c r="P18" s="225" t="s">
        <v>172</v>
      </c>
      <c r="Q18" s="253" t="s">
        <v>172</v>
      </c>
      <c r="R18" s="253" t="s">
        <v>172</v>
      </c>
      <c r="S18" s="253" t="s">
        <v>172</v>
      </c>
      <c r="T18" s="253" t="s">
        <v>172</v>
      </c>
      <c r="U18" s="253" t="s">
        <v>172</v>
      </c>
      <c r="V18" s="253" t="s">
        <v>172</v>
      </c>
      <c r="W18" s="253" t="s">
        <v>172</v>
      </c>
      <c r="X18" s="255" t="s">
        <v>172</v>
      </c>
      <c r="Y18" s="255" t="s">
        <v>172</v>
      </c>
      <c r="Z18" s="255" t="s">
        <v>172</v>
      </c>
      <c r="AA18" s="256" t="s">
        <v>172</v>
      </c>
      <c r="AB18" s="114" t="s">
        <v>208</v>
      </c>
      <c r="AC18" s="110" t="s">
        <v>172</v>
      </c>
      <c r="AD18" s="135" t="s">
        <v>172</v>
      </c>
    </row>
    <row r="19" spans="1:30" s="103" customFormat="1" ht="16.5" customHeight="1" x14ac:dyDescent="0.15">
      <c r="A19" s="1498"/>
      <c r="B19" s="192" t="s">
        <v>0</v>
      </c>
      <c r="C19" s="182" t="s">
        <v>4</v>
      </c>
      <c r="D19" s="185">
        <v>6.7</v>
      </c>
      <c r="E19" s="187">
        <v>6.8</v>
      </c>
      <c r="F19" s="187">
        <v>6.5</v>
      </c>
      <c r="G19" s="187">
        <v>6.6</v>
      </c>
      <c r="H19" s="187">
        <v>6.5</v>
      </c>
      <c r="I19" s="187">
        <v>6.6</v>
      </c>
      <c r="J19" s="187">
        <v>6.5</v>
      </c>
      <c r="K19" s="187">
        <v>6.6</v>
      </c>
      <c r="L19" s="187">
        <v>6.7</v>
      </c>
      <c r="M19" s="187">
        <v>6.6</v>
      </c>
      <c r="N19" s="187">
        <v>6.6</v>
      </c>
      <c r="O19" s="184">
        <v>6.5</v>
      </c>
      <c r="P19" s="185">
        <v>6.6</v>
      </c>
      <c r="Q19" s="187">
        <v>6.5</v>
      </c>
      <c r="R19" s="187">
        <v>6.8</v>
      </c>
      <c r="S19" s="187">
        <v>6.4</v>
      </c>
      <c r="T19" s="187">
        <v>6.3</v>
      </c>
      <c r="U19" s="187">
        <v>6.4</v>
      </c>
      <c r="V19" s="187">
        <v>6.3</v>
      </c>
      <c r="W19" s="187">
        <v>6.4</v>
      </c>
      <c r="X19" s="257">
        <v>6.4</v>
      </c>
      <c r="Y19" s="257">
        <v>6.5</v>
      </c>
      <c r="Z19" s="257">
        <v>6.3</v>
      </c>
      <c r="AA19" s="258">
        <v>6.6</v>
      </c>
      <c r="AB19" s="927" t="s">
        <v>136</v>
      </c>
      <c r="AC19" s="187">
        <v>6.8</v>
      </c>
      <c r="AD19" s="184">
        <v>6.3</v>
      </c>
    </row>
    <row r="20" spans="1:30" s="103" customFormat="1" ht="16.5" customHeight="1" x14ac:dyDescent="0.15">
      <c r="A20" s="1498"/>
      <c r="B20" s="192" t="s">
        <v>1</v>
      </c>
      <c r="C20" s="182" t="s">
        <v>10</v>
      </c>
      <c r="D20" s="376">
        <v>7.8</v>
      </c>
      <c r="E20" s="925">
        <v>3.4</v>
      </c>
      <c r="F20" s="925">
        <v>4.7</v>
      </c>
      <c r="G20" s="925">
        <v>3.2</v>
      </c>
      <c r="H20" s="925">
        <v>2.8</v>
      </c>
      <c r="I20" s="187">
        <v>3</v>
      </c>
      <c r="J20" s="187">
        <v>3.2</v>
      </c>
      <c r="K20" s="187">
        <v>2.2999999999999998</v>
      </c>
      <c r="L20" s="187">
        <v>2.4</v>
      </c>
      <c r="M20" s="187">
        <v>2.1</v>
      </c>
      <c r="N20" s="187">
        <v>2.4</v>
      </c>
      <c r="O20" s="184">
        <v>2.5</v>
      </c>
      <c r="P20" s="185">
        <v>3.6</v>
      </c>
      <c r="Q20" s="187">
        <v>2.2999999999999998</v>
      </c>
      <c r="R20" s="187">
        <v>3.3</v>
      </c>
      <c r="S20" s="187">
        <v>4.2</v>
      </c>
      <c r="T20" s="187">
        <v>7.2</v>
      </c>
      <c r="U20" s="187">
        <v>8.1</v>
      </c>
      <c r="V20" s="187">
        <v>4.7</v>
      </c>
      <c r="W20" s="187">
        <v>5.0999999999999996</v>
      </c>
      <c r="X20" s="257">
        <v>3.8</v>
      </c>
      <c r="Y20" s="257">
        <v>5.5</v>
      </c>
      <c r="Z20" s="944">
        <v>8</v>
      </c>
      <c r="AA20" s="945">
        <v>7.4</v>
      </c>
      <c r="AB20" s="185">
        <v>4.3</v>
      </c>
      <c r="AC20" s="187">
        <v>8.1</v>
      </c>
      <c r="AD20" s="184">
        <v>2.1</v>
      </c>
    </row>
    <row r="21" spans="1:30" s="103" customFormat="1" ht="16.5" customHeight="1" x14ac:dyDescent="0.15">
      <c r="A21" s="1498"/>
      <c r="B21" s="192" t="s">
        <v>16</v>
      </c>
      <c r="C21" s="182" t="s">
        <v>10</v>
      </c>
      <c r="D21" s="185">
        <v>1.7</v>
      </c>
      <c r="E21" s="187">
        <v>0.9</v>
      </c>
      <c r="F21" s="187">
        <v>1.4</v>
      </c>
      <c r="G21" s="187">
        <v>0.9</v>
      </c>
      <c r="H21" s="187">
        <v>1</v>
      </c>
      <c r="I21" s="187">
        <v>0.9</v>
      </c>
      <c r="J21" s="187">
        <v>1.2</v>
      </c>
      <c r="K21" s="187">
        <v>1</v>
      </c>
      <c r="L21" s="187">
        <v>1.1000000000000001</v>
      </c>
      <c r="M21" s="187">
        <v>0.8</v>
      </c>
      <c r="N21" s="187">
        <v>1.3</v>
      </c>
      <c r="O21" s="184">
        <v>1</v>
      </c>
      <c r="P21" s="185">
        <v>0.9</v>
      </c>
      <c r="Q21" s="187">
        <v>0.7</v>
      </c>
      <c r="R21" s="187">
        <v>1.4</v>
      </c>
      <c r="S21" s="187">
        <v>1.3</v>
      </c>
      <c r="T21" s="187">
        <v>1.4</v>
      </c>
      <c r="U21" s="187">
        <v>1.7</v>
      </c>
      <c r="V21" s="187">
        <v>1.5</v>
      </c>
      <c r="W21" s="187">
        <v>1.8</v>
      </c>
      <c r="X21" s="257">
        <v>1.4</v>
      </c>
      <c r="Y21" s="257">
        <v>1.4</v>
      </c>
      <c r="Z21" s="257">
        <v>1.5</v>
      </c>
      <c r="AA21" s="258">
        <v>1.2</v>
      </c>
      <c r="AB21" s="185">
        <v>1.2</v>
      </c>
      <c r="AC21" s="187">
        <v>1.8</v>
      </c>
      <c r="AD21" s="184">
        <v>0.7</v>
      </c>
    </row>
    <row r="22" spans="1:30" s="103" customFormat="1" ht="16.5" customHeight="1" x14ac:dyDescent="0.15">
      <c r="A22" s="1498"/>
      <c r="B22" s="192" t="s">
        <v>2</v>
      </c>
      <c r="C22" s="182" t="s">
        <v>10</v>
      </c>
      <c r="D22" s="114">
        <v>2</v>
      </c>
      <c r="E22" s="110" t="s">
        <v>175</v>
      </c>
      <c r="F22" s="110">
        <v>2</v>
      </c>
      <c r="G22" s="110" t="s">
        <v>175</v>
      </c>
      <c r="H22" s="110" t="s">
        <v>175</v>
      </c>
      <c r="I22" s="110" t="s">
        <v>175</v>
      </c>
      <c r="J22" s="110" t="s">
        <v>175</v>
      </c>
      <c r="K22" s="110" t="s">
        <v>175</v>
      </c>
      <c r="L22" s="110" t="s">
        <v>175</v>
      </c>
      <c r="M22" s="110" t="s">
        <v>175</v>
      </c>
      <c r="N22" s="110" t="s">
        <v>175</v>
      </c>
      <c r="O22" s="135">
        <v>1</v>
      </c>
      <c r="P22" s="114">
        <v>1</v>
      </c>
      <c r="Q22" s="110">
        <v>1</v>
      </c>
      <c r="R22" s="110">
        <v>2</v>
      </c>
      <c r="S22" s="110">
        <v>2</v>
      </c>
      <c r="T22" s="110">
        <v>2</v>
      </c>
      <c r="U22" s="110">
        <v>4</v>
      </c>
      <c r="V22" s="110">
        <v>1</v>
      </c>
      <c r="W22" s="110">
        <v>1</v>
      </c>
      <c r="X22" s="259" t="s">
        <v>175</v>
      </c>
      <c r="Y22" s="259">
        <v>1</v>
      </c>
      <c r="Z22" s="259">
        <v>2</v>
      </c>
      <c r="AA22" s="260">
        <v>1</v>
      </c>
      <c r="AB22" s="114" t="s">
        <v>175</v>
      </c>
      <c r="AC22" s="110">
        <v>4</v>
      </c>
      <c r="AD22" s="135" t="s">
        <v>175</v>
      </c>
    </row>
    <row r="23" spans="1:30" s="103" customFormat="1" ht="16.5" customHeight="1" x14ac:dyDescent="0.15">
      <c r="A23" s="1498"/>
      <c r="B23" s="192" t="s">
        <v>3</v>
      </c>
      <c r="C23" s="182" t="s">
        <v>10</v>
      </c>
      <c r="D23" s="376">
        <v>9.1999999999999993</v>
      </c>
      <c r="E23" s="187">
        <v>8.3000000000000007</v>
      </c>
      <c r="F23" s="187">
        <v>8.4</v>
      </c>
      <c r="G23" s="187">
        <v>7.7</v>
      </c>
      <c r="H23" s="187">
        <v>7.9</v>
      </c>
      <c r="I23" s="187">
        <v>8.4</v>
      </c>
      <c r="J23" s="187">
        <v>7.7</v>
      </c>
      <c r="K23" s="187">
        <v>7.9</v>
      </c>
      <c r="L23" s="187">
        <v>7.3</v>
      </c>
      <c r="M23" s="187">
        <v>7.7</v>
      </c>
      <c r="N23" s="187">
        <v>7.6</v>
      </c>
      <c r="O23" s="184">
        <v>7.9</v>
      </c>
      <c r="P23" s="185">
        <v>7.3</v>
      </c>
      <c r="Q23" s="187">
        <v>5.7</v>
      </c>
      <c r="R23" s="187">
        <v>6.9</v>
      </c>
      <c r="S23" s="187">
        <v>7.1</v>
      </c>
      <c r="T23" s="187">
        <v>7.5</v>
      </c>
      <c r="U23" s="187">
        <v>7.4</v>
      </c>
      <c r="V23" s="187">
        <v>7.7</v>
      </c>
      <c r="W23" s="187">
        <v>7.9</v>
      </c>
      <c r="X23" s="257">
        <v>7.5</v>
      </c>
      <c r="Y23" s="257">
        <v>8.3000000000000007</v>
      </c>
      <c r="Z23" s="257">
        <v>8.1999999999999993</v>
      </c>
      <c r="AA23" s="258">
        <v>8.1999999999999993</v>
      </c>
      <c r="AB23" s="946">
        <v>7.7</v>
      </c>
      <c r="AC23" s="187">
        <v>9.1999999999999993</v>
      </c>
      <c r="AD23" s="184">
        <v>5.7</v>
      </c>
    </row>
    <row r="24" spans="1:30" s="103" customFormat="1" ht="16.5" customHeight="1" x14ac:dyDescent="0.15">
      <c r="A24" s="1498"/>
      <c r="B24" s="193" t="s">
        <v>76</v>
      </c>
      <c r="C24" s="194" t="s">
        <v>10</v>
      </c>
      <c r="D24" s="197">
        <v>12</v>
      </c>
      <c r="E24" s="200">
        <v>12</v>
      </c>
      <c r="F24" s="200">
        <v>11</v>
      </c>
      <c r="G24" s="200">
        <v>10</v>
      </c>
      <c r="H24" s="200">
        <v>12</v>
      </c>
      <c r="I24" s="200">
        <v>11</v>
      </c>
      <c r="J24" s="200">
        <v>13</v>
      </c>
      <c r="K24" s="200">
        <v>11</v>
      </c>
      <c r="L24" s="200">
        <v>12</v>
      </c>
      <c r="M24" s="200">
        <v>12</v>
      </c>
      <c r="N24" s="200">
        <v>12</v>
      </c>
      <c r="O24" s="201">
        <v>13</v>
      </c>
      <c r="P24" s="197">
        <v>13</v>
      </c>
      <c r="Q24" s="200">
        <v>10</v>
      </c>
      <c r="R24" s="200">
        <v>11</v>
      </c>
      <c r="S24" s="200">
        <v>13</v>
      </c>
      <c r="T24" s="200">
        <v>14</v>
      </c>
      <c r="U24" s="200">
        <v>14</v>
      </c>
      <c r="V24" s="200">
        <v>13</v>
      </c>
      <c r="W24" s="200">
        <v>12</v>
      </c>
      <c r="X24" s="261">
        <v>12</v>
      </c>
      <c r="Y24" s="261">
        <v>12</v>
      </c>
      <c r="Z24" s="261">
        <v>14</v>
      </c>
      <c r="AA24" s="262">
        <v>11</v>
      </c>
      <c r="AB24" s="554">
        <v>12</v>
      </c>
      <c r="AC24" s="200">
        <v>14</v>
      </c>
      <c r="AD24" s="201">
        <v>10</v>
      </c>
    </row>
    <row r="25" spans="1:30" s="103" customFormat="1" ht="16.5" customHeight="1" x14ac:dyDescent="0.15">
      <c r="A25" s="1498"/>
      <c r="B25" s="202" t="s">
        <v>77</v>
      </c>
      <c r="C25" s="203" t="s">
        <v>10</v>
      </c>
      <c r="D25" s="599">
        <v>2.2999999999999998</v>
      </c>
      <c r="E25" s="616">
        <v>0.5</v>
      </c>
      <c r="F25" s="821">
        <v>1.1000000000000001</v>
      </c>
      <c r="G25" s="821">
        <v>0.8</v>
      </c>
      <c r="H25" s="821">
        <v>0.2</v>
      </c>
      <c r="I25" s="821">
        <v>0.4</v>
      </c>
      <c r="J25" s="821">
        <v>0.1</v>
      </c>
      <c r="K25" s="821">
        <v>0.2</v>
      </c>
      <c r="L25" s="821" t="s">
        <v>173</v>
      </c>
      <c r="M25" s="821" t="s">
        <v>173</v>
      </c>
      <c r="N25" s="821">
        <v>0.2</v>
      </c>
      <c r="O25" s="822" t="s">
        <v>173</v>
      </c>
      <c r="P25" s="206">
        <v>0.4</v>
      </c>
      <c r="Q25" s="821" t="s">
        <v>173</v>
      </c>
      <c r="R25" s="821" t="s">
        <v>173</v>
      </c>
      <c r="S25" s="821">
        <v>0.3</v>
      </c>
      <c r="T25" s="821">
        <v>1.5</v>
      </c>
      <c r="U25" s="821">
        <v>1.5</v>
      </c>
      <c r="V25" s="821">
        <v>0.5</v>
      </c>
      <c r="W25" s="821">
        <v>0.8</v>
      </c>
      <c r="X25" s="264">
        <v>0.5</v>
      </c>
      <c r="Y25" s="264">
        <v>1.6</v>
      </c>
      <c r="Z25" s="264">
        <v>1.6</v>
      </c>
      <c r="AA25" s="367">
        <v>2.5</v>
      </c>
      <c r="AB25" s="599">
        <v>0.7</v>
      </c>
      <c r="AC25" s="821">
        <v>2.5</v>
      </c>
      <c r="AD25" s="822" t="s">
        <v>173</v>
      </c>
    </row>
    <row r="26" spans="1:30" s="103" customFormat="1" ht="16.5" customHeight="1" x14ac:dyDescent="0.15">
      <c r="A26" s="1498"/>
      <c r="B26" s="192" t="s">
        <v>78</v>
      </c>
      <c r="C26" s="182" t="s">
        <v>10</v>
      </c>
      <c r="D26" s="185">
        <v>0.8</v>
      </c>
      <c r="E26" s="187">
        <v>0.8</v>
      </c>
      <c r="F26" s="187">
        <v>0.7</v>
      </c>
      <c r="G26" s="187">
        <v>0.4</v>
      </c>
      <c r="H26" s="187">
        <v>0.5</v>
      </c>
      <c r="I26" s="187">
        <v>0.6</v>
      </c>
      <c r="J26" s="187">
        <v>1</v>
      </c>
      <c r="K26" s="187">
        <v>0.3</v>
      </c>
      <c r="L26" s="187">
        <v>1.3</v>
      </c>
      <c r="M26" s="187">
        <v>0.3</v>
      </c>
      <c r="N26" s="187">
        <v>0.2</v>
      </c>
      <c r="O26" s="184">
        <v>0.7</v>
      </c>
      <c r="P26" s="185">
        <v>0.4</v>
      </c>
      <c r="Q26" s="187">
        <v>0.5</v>
      </c>
      <c r="R26" s="187">
        <v>0.7</v>
      </c>
      <c r="S26" s="187">
        <v>0.9</v>
      </c>
      <c r="T26" s="187">
        <v>0.4</v>
      </c>
      <c r="U26" s="187">
        <v>0.4</v>
      </c>
      <c r="V26" s="187">
        <v>0.2</v>
      </c>
      <c r="W26" s="187">
        <v>0.5</v>
      </c>
      <c r="X26" s="257">
        <v>0.7</v>
      </c>
      <c r="Y26" s="257">
        <v>0.1</v>
      </c>
      <c r="Z26" s="257">
        <v>1.3</v>
      </c>
      <c r="AA26" s="258">
        <v>1.1000000000000001</v>
      </c>
      <c r="AB26" s="376">
        <v>0.6</v>
      </c>
      <c r="AC26" s="187">
        <v>1.3</v>
      </c>
      <c r="AD26" s="184">
        <v>0.1</v>
      </c>
    </row>
    <row r="27" spans="1:30" s="103" customFormat="1" ht="16.5" customHeight="1" x14ac:dyDescent="0.15">
      <c r="A27" s="1498"/>
      <c r="B27" s="192" t="s">
        <v>79</v>
      </c>
      <c r="C27" s="182" t="s">
        <v>10</v>
      </c>
      <c r="D27" s="114">
        <v>0.1</v>
      </c>
      <c r="E27" s="110" t="s">
        <v>173</v>
      </c>
      <c r="F27" s="110">
        <v>0.1</v>
      </c>
      <c r="G27" s="110" t="s">
        <v>173</v>
      </c>
      <c r="H27" s="110" t="s">
        <v>173</v>
      </c>
      <c r="I27" s="110" t="s">
        <v>173</v>
      </c>
      <c r="J27" s="110" t="s">
        <v>173</v>
      </c>
      <c r="K27" s="110" t="s">
        <v>173</v>
      </c>
      <c r="L27" s="110" t="s">
        <v>173</v>
      </c>
      <c r="M27" s="110" t="s">
        <v>173</v>
      </c>
      <c r="N27" s="110" t="s">
        <v>173</v>
      </c>
      <c r="O27" s="135" t="s">
        <v>173</v>
      </c>
      <c r="P27" s="114">
        <v>0.1</v>
      </c>
      <c r="Q27" s="110" t="s">
        <v>173</v>
      </c>
      <c r="R27" s="110" t="s">
        <v>173</v>
      </c>
      <c r="S27" s="110" t="s">
        <v>173</v>
      </c>
      <c r="T27" s="110">
        <v>0.1</v>
      </c>
      <c r="U27" s="110">
        <v>0.1</v>
      </c>
      <c r="V27" s="110" t="s">
        <v>173</v>
      </c>
      <c r="W27" s="110" t="s">
        <v>173</v>
      </c>
      <c r="X27" s="259" t="s">
        <v>173</v>
      </c>
      <c r="Y27" s="259" t="s">
        <v>173</v>
      </c>
      <c r="Z27" s="259">
        <v>0.1</v>
      </c>
      <c r="AA27" s="260">
        <v>0.1</v>
      </c>
      <c r="AB27" s="552" t="s">
        <v>173</v>
      </c>
      <c r="AC27" s="110">
        <v>0.1</v>
      </c>
      <c r="AD27" s="135" t="s">
        <v>173</v>
      </c>
    </row>
    <row r="28" spans="1:30" s="103" customFormat="1" ht="16.5" customHeight="1" x14ac:dyDescent="0.15">
      <c r="A28" s="1498"/>
      <c r="B28" s="235" t="s">
        <v>80</v>
      </c>
      <c r="C28" s="236" t="s">
        <v>10</v>
      </c>
      <c r="D28" s="947">
        <v>8.8000000000000007</v>
      </c>
      <c r="E28" s="948">
        <v>11</v>
      </c>
      <c r="F28" s="948">
        <v>9.1</v>
      </c>
      <c r="G28" s="949">
        <v>8.9</v>
      </c>
      <c r="H28" s="949">
        <v>11</v>
      </c>
      <c r="I28" s="948">
        <v>9.6999999999999993</v>
      </c>
      <c r="J28" s="949">
        <v>12</v>
      </c>
      <c r="K28" s="949">
        <v>11</v>
      </c>
      <c r="L28" s="948">
        <v>11</v>
      </c>
      <c r="M28" s="949">
        <v>12</v>
      </c>
      <c r="N28" s="949">
        <v>12</v>
      </c>
      <c r="O28" s="950">
        <v>12</v>
      </c>
      <c r="P28" s="947">
        <v>12</v>
      </c>
      <c r="Q28" s="948">
        <v>9.5</v>
      </c>
      <c r="R28" s="949">
        <v>10</v>
      </c>
      <c r="S28" s="949">
        <v>12</v>
      </c>
      <c r="T28" s="949">
        <v>12</v>
      </c>
      <c r="U28" s="949">
        <v>12</v>
      </c>
      <c r="V28" s="948">
        <v>13</v>
      </c>
      <c r="W28" s="948">
        <v>11</v>
      </c>
      <c r="X28" s="951">
        <v>11</v>
      </c>
      <c r="Y28" s="951">
        <v>9.8000000000000007</v>
      </c>
      <c r="Z28" s="951">
        <v>11</v>
      </c>
      <c r="AA28" s="952">
        <v>7.4</v>
      </c>
      <c r="AB28" s="953">
        <v>11</v>
      </c>
      <c r="AC28" s="949">
        <v>13</v>
      </c>
      <c r="AD28" s="950">
        <v>7.4</v>
      </c>
    </row>
    <row r="29" spans="1:30" s="103" customFormat="1" ht="16.5" customHeight="1" x14ac:dyDescent="0.15">
      <c r="A29" s="1498"/>
      <c r="B29" s="193" t="s">
        <v>81</v>
      </c>
      <c r="C29" s="194" t="s">
        <v>10</v>
      </c>
      <c r="D29" s="954">
        <v>1.7</v>
      </c>
      <c r="E29" s="955">
        <v>1.7</v>
      </c>
      <c r="F29" s="955">
        <v>2.1</v>
      </c>
      <c r="G29" s="956">
        <v>1.5</v>
      </c>
      <c r="H29" s="956">
        <v>1.8</v>
      </c>
      <c r="I29" s="956">
        <v>1.4</v>
      </c>
      <c r="J29" s="955">
        <v>1.9</v>
      </c>
      <c r="K29" s="956">
        <v>1.4</v>
      </c>
      <c r="L29" s="956">
        <v>1.8</v>
      </c>
      <c r="M29" s="955">
        <v>1.4</v>
      </c>
      <c r="N29" s="955">
        <v>1.7</v>
      </c>
      <c r="O29" s="957">
        <v>1.1000000000000001</v>
      </c>
      <c r="P29" s="954">
        <v>1.5</v>
      </c>
      <c r="Q29" s="956">
        <v>1.4</v>
      </c>
      <c r="R29" s="956">
        <v>1.2</v>
      </c>
      <c r="S29" s="955">
        <v>1.8</v>
      </c>
      <c r="T29" s="956">
        <v>1.7</v>
      </c>
      <c r="U29" s="956">
        <v>0.97</v>
      </c>
      <c r="V29" s="955">
        <v>1.1000000000000001</v>
      </c>
      <c r="W29" s="955">
        <v>1.2</v>
      </c>
      <c r="X29" s="958">
        <v>1.3</v>
      </c>
      <c r="Y29" s="958">
        <v>1.9</v>
      </c>
      <c r="Z29" s="958">
        <v>1.6</v>
      </c>
      <c r="AA29" s="959">
        <v>1.4</v>
      </c>
      <c r="AB29" s="954">
        <v>1.5</v>
      </c>
      <c r="AC29" s="956">
        <v>2.1</v>
      </c>
      <c r="AD29" s="957">
        <v>0.97</v>
      </c>
    </row>
    <row r="30" spans="1:30" s="103" customFormat="1" ht="16.5" customHeight="1" thickBot="1" x14ac:dyDescent="0.2">
      <c r="A30" s="1499"/>
      <c r="B30" s="823" t="s">
        <v>86</v>
      </c>
      <c r="C30" s="243" t="s">
        <v>10</v>
      </c>
      <c r="D30" s="245" t="s">
        <v>4</v>
      </c>
      <c r="E30" s="266" t="s">
        <v>4</v>
      </c>
      <c r="F30" s="266" t="s">
        <v>4</v>
      </c>
      <c r="G30" s="626">
        <v>1.3</v>
      </c>
      <c r="H30" s="266" t="s">
        <v>4</v>
      </c>
      <c r="I30" s="266" t="s">
        <v>4</v>
      </c>
      <c r="J30" s="266" t="s">
        <v>4</v>
      </c>
      <c r="K30" s="626" t="s">
        <v>4</v>
      </c>
      <c r="L30" s="266" t="s">
        <v>4</v>
      </c>
      <c r="M30" s="626">
        <v>1.4</v>
      </c>
      <c r="N30" s="266" t="s">
        <v>4</v>
      </c>
      <c r="O30" s="642" t="s">
        <v>4</v>
      </c>
      <c r="P30" s="245" t="s">
        <v>4</v>
      </c>
      <c r="Q30" s="626" t="s">
        <v>4</v>
      </c>
      <c r="R30" s="266" t="s">
        <v>4</v>
      </c>
      <c r="S30" s="626">
        <v>1.8</v>
      </c>
      <c r="T30" s="266" t="s">
        <v>4</v>
      </c>
      <c r="U30" s="266" t="s">
        <v>4</v>
      </c>
      <c r="V30" s="266" t="s">
        <v>4</v>
      </c>
      <c r="W30" s="266" t="s">
        <v>4</v>
      </c>
      <c r="X30" s="268" t="s">
        <v>4</v>
      </c>
      <c r="Y30" s="643">
        <v>1.9</v>
      </c>
      <c r="Z30" s="268" t="s">
        <v>4</v>
      </c>
      <c r="AA30" s="269" t="s">
        <v>4</v>
      </c>
      <c r="AB30" s="625">
        <v>1.6</v>
      </c>
      <c r="AC30" s="266">
        <v>1.9</v>
      </c>
      <c r="AD30" s="332">
        <v>1.3</v>
      </c>
    </row>
    <row r="31" spans="1:30" ht="16.5" customHeight="1" x14ac:dyDescent="0.15">
      <c r="E31" s="540"/>
      <c r="P31" s="540"/>
    </row>
    <row r="32" spans="1:30" ht="16.5" customHeight="1" x14ac:dyDescent="0.15">
      <c r="E32" s="540"/>
    </row>
    <row r="33" spans="24:26" ht="16.5" customHeight="1" x14ac:dyDescent="0.15"/>
    <row r="34" spans="24:26" ht="16.5" customHeight="1" x14ac:dyDescent="0.15"/>
    <row r="35" spans="24:26" ht="16.5" customHeight="1" x14ac:dyDescent="0.15"/>
    <row r="36" spans="24:26" ht="16.5" customHeight="1" x14ac:dyDescent="0.15"/>
    <row r="37" spans="24:26" ht="16.5" customHeight="1" x14ac:dyDescent="0.15"/>
    <row r="38" spans="24:26" ht="16.5" customHeight="1" x14ac:dyDescent="0.15">
      <c r="X38" s="161"/>
      <c r="Y38" s="161"/>
      <c r="Z38" s="161"/>
    </row>
    <row r="39" spans="24:26" ht="16.5" customHeight="1" x14ac:dyDescent="0.15">
      <c r="X39" s="161"/>
      <c r="Y39" s="161"/>
      <c r="Z39" s="161"/>
    </row>
    <row r="40" spans="24:26" ht="16.5" customHeight="1" x14ac:dyDescent="0.15">
      <c r="X40" s="161"/>
      <c r="Y40" s="161"/>
      <c r="Z40" s="161"/>
    </row>
    <row r="41" spans="24:26" ht="16.5" customHeight="1" x14ac:dyDescent="0.15">
      <c r="X41" s="161"/>
      <c r="Y41" s="161"/>
      <c r="Z41" s="161"/>
    </row>
    <row r="42" spans="24:26" ht="16.5" customHeight="1" x14ac:dyDescent="0.15">
      <c r="X42" s="161"/>
      <c r="Y42" s="161"/>
      <c r="Z42" s="161"/>
    </row>
    <row r="43" spans="24:26" ht="16.5" customHeight="1" x14ac:dyDescent="0.15">
      <c r="X43" s="161"/>
      <c r="Y43" s="161"/>
      <c r="Z43" s="161"/>
    </row>
    <row r="44" spans="24:26" ht="16.5" customHeight="1" x14ac:dyDescent="0.15">
      <c r="X44" s="161"/>
      <c r="Y44" s="161"/>
      <c r="Z44" s="161"/>
    </row>
    <row r="45" spans="24:26" ht="16.5" customHeight="1" x14ac:dyDescent="0.15">
      <c r="X45" s="161"/>
      <c r="Y45" s="161"/>
      <c r="Z45" s="161"/>
    </row>
    <row r="46" spans="24:26" ht="16.5" customHeight="1" x14ac:dyDescent="0.15">
      <c r="X46" s="161"/>
      <c r="Y46" s="161"/>
      <c r="Z46" s="161"/>
    </row>
    <row r="47" spans="24:26" ht="16.5" customHeight="1" x14ac:dyDescent="0.15">
      <c r="X47" s="161"/>
      <c r="Y47" s="161"/>
      <c r="Z47" s="161"/>
    </row>
    <row r="48" spans="24:26" ht="16.5" customHeight="1" x14ac:dyDescent="0.15">
      <c r="X48" s="161"/>
      <c r="Y48" s="161"/>
      <c r="Z48" s="161"/>
    </row>
    <row r="49" spans="24:26" ht="16.5" customHeight="1" x14ac:dyDescent="0.15">
      <c r="X49" s="161"/>
      <c r="Y49" s="161"/>
      <c r="Z49" s="161"/>
    </row>
    <row r="50" spans="24:26" ht="16.5" customHeight="1" x14ac:dyDescent="0.15">
      <c r="X50" s="161"/>
      <c r="Y50" s="161"/>
      <c r="Z50" s="161"/>
    </row>
    <row r="51" spans="24:26" ht="16.5" customHeight="1" x14ac:dyDescent="0.15">
      <c r="X51" s="161"/>
      <c r="Y51" s="161"/>
      <c r="Z51" s="161"/>
    </row>
    <row r="52" spans="24:26" ht="16.5" customHeight="1" x14ac:dyDescent="0.15">
      <c r="X52" s="161"/>
      <c r="Y52" s="161"/>
      <c r="Z52" s="161"/>
    </row>
    <row r="53" spans="24:26" ht="16.5" customHeight="1" x14ac:dyDescent="0.15">
      <c r="X53" s="161"/>
      <c r="Y53" s="161"/>
      <c r="Z53" s="161"/>
    </row>
    <row r="54" spans="24:26" ht="16.5" customHeight="1" x14ac:dyDescent="0.15">
      <c r="X54" s="161"/>
      <c r="Y54" s="161"/>
      <c r="Z54" s="161"/>
    </row>
    <row r="55" spans="24:26" ht="16.5" customHeight="1" x14ac:dyDescent="0.15">
      <c r="X55" s="161"/>
      <c r="Y55" s="161"/>
      <c r="Z55" s="161"/>
    </row>
    <row r="56" spans="24:26" ht="16.5" customHeight="1" x14ac:dyDescent="0.15">
      <c r="X56" s="161"/>
      <c r="Y56" s="161"/>
      <c r="Z56" s="161"/>
    </row>
    <row r="57" spans="24:26" ht="16.5" customHeight="1" x14ac:dyDescent="0.15">
      <c r="X57" s="161"/>
      <c r="Y57" s="161"/>
      <c r="Z57" s="161"/>
    </row>
  </sheetData>
  <mergeCells count="2">
    <mergeCell ref="A18:A30"/>
    <mergeCell ref="A5:A17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CO141"/>
  <sheetViews>
    <sheetView workbookViewId="0"/>
  </sheetViews>
  <sheetFormatPr defaultColWidth="9" defaultRowHeight="13.5" x14ac:dyDescent="0.15"/>
  <cols>
    <col min="1" max="1" width="2.625" style="271" customWidth="1"/>
    <col min="2" max="2" width="14.125" style="161" customWidth="1"/>
    <col min="3" max="3" width="7" style="161" bestFit="1" customWidth="1"/>
    <col min="4" max="24" width="6.625" style="271" customWidth="1"/>
    <col min="25" max="27" width="6.625" style="272" customWidth="1"/>
    <col min="28" max="31" width="6.625" style="271" customWidth="1"/>
    <col min="32" max="32" width="9" style="163"/>
    <col min="33" max="33" width="5.25" style="161" bestFit="1" customWidth="1"/>
    <col min="34" max="34" width="6.125" style="161" bestFit="1" customWidth="1"/>
    <col min="35" max="35" width="5" style="161" bestFit="1" customWidth="1"/>
    <col min="36" max="36" width="5" style="161" customWidth="1"/>
    <col min="37" max="37" width="5.375" style="161" bestFit="1" customWidth="1"/>
    <col min="38" max="38" width="5" style="161" bestFit="1" customWidth="1"/>
    <col min="39" max="41" width="5.375" style="161" bestFit="1" customWidth="1"/>
    <col min="42" max="42" width="5" style="161" bestFit="1" customWidth="1"/>
    <col min="43" max="48" width="5.375" style="161" bestFit="1" customWidth="1"/>
    <col min="49" max="51" width="5" style="161" bestFit="1" customWidth="1"/>
    <col min="52" max="52" width="5.25" style="161" bestFit="1" customWidth="1"/>
    <col min="53" max="53" width="5.375" style="161" bestFit="1" customWidth="1"/>
    <col min="54" max="54" width="5" style="161" bestFit="1" customWidth="1"/>
    <col min="55" max="55" width="5.375" style="161" bestFit="1" customWidth="1"/>
    <col min="56" max="56" width="5.375" style="103" bestFit="1" customWidth="1"/>
    <col min="57" max="57" width="5" style="103" bestFit="1" customWidth="1"/>
    <col min="58" max="58" width="5.375" style="103" bestFit="1" customWidth="1"/>
    <col min="59" max="59" width="5.375" style="161" bestFit="1" customWidth="1"/>
    <col min="60" max="60" width="5" style="161" bestFit="1" customWidth="1"/>
    <col min="61" max="61" width="2" style="161" customWidth="1"/>
    <col min="62" max="62" width="4.375" style="161" bestFit="1" customWidth="1"/>
    <col min="63" max="64" width="5.25" style="161" bestFit="1" customWidth="1"/>
    <col min="65" max="66" width="4.375" style="161" bestFit="1" customWidth="1"/>
    <col min="67" max="67" width="3.5" style="161" bestFit="1" customWidth="1"/>
    <col min="68" max="73" width="4.375" style="161" bestFit="1" customWidth="1"/>
    <col min="74" max="77" width="3.5" style="161" bestFit="1" customWidth="1"/>
    <col min="78" max="78" width="4.375" style="161" bestFit="1" customWidth="1"/>
    <col min="79" max="79" width="3.5" style="161" bestFit="1" customWidth="1"/>
    <col min="80" max="81" width="4.375" style="161" bestFit="1" customWidth="1"/>
    <col min="82" max="82" width="3.5" style="161" bestFit="1" customWidth="1"/>
    <col min="83" max="84" width="4.375" style="161" bestFit="1" customWidth="1"/>
    <col min="85" max="85" width="3.5" style="161" bestFit="1" customWidth="1"/>
    <col min="86" max="86" width="1" style="161" customWidth="1"/>
    <col min="87" max="87" width="5.125" style="161" bestFit="1" customWidth="1"/>
    <col min="88" max="88" width="2.5" style="161" bestFit="1" customWidth="1"/>
    <col min="89" max="90" width="4.625" style="161" bestFit="1" customWidth="1"/>
    <col min="91" max="91" width="1.25" style="161" customWidth="1"/>
    <col min="92" max="92" width="3.875" style="161" customWidth="1"/>
    <col min="93" max="93" width="8" style="161" customWidth="1"/>
    <col min="94" max="16384" width="9" style="161"/>
  </cols>
  <sheetData>
    <row r="1" spans="1:93" s="38" customFormat="1" ht="18" customHeight="1" x14ac:dyDescent="0.15">
      <c r="A1" s="40"/>
      <c r="D1" s="40"/>
      <c r="E1" s="40"/>
      <c r="F1" s="40"/>
      <c r="G1" s="40"/>
      <c r="H1" s="40"/>
      <c r="I1" s="40"/>
      <c r="J1" s="40"/>
      <c r="K1" s="673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56"/>
      <c r="Z1" s="56"/>
      <c r="AA1" s="56"/>
      <c r="AB1" s="40"/>
      <c r="AC1" s="40"/>
      <c r="AD1" s="40"/>
      <c r="AE1" s="61" t="s">
        <v>53</v>
      </c>
      <c r="AF1" s="63"/>
      <c r="BD1" s="5"/>
      <c r="BE1" s="5"/>
      <c r="BF1" s="5"/>
      <c r="CI1" s="612" t="s">
        <v>148</v>
      </c>
      <c r="CN1" s="161"/>
    </row>
    <row r="2" spans="1:93" s="38" customFormat="1" ht="18" customHeight="1" thickBot="1" x14ac:dyDescent="0.2">
      <c r="A2" s="39" t="s">
        <v>122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56"/>
      <c r="Z2" s="56"/>
      <c r="AA2" s="56"/>
      <c r="AB2" s="40"/>
      <c r="AC2" s="40"/>
      <c r="AD2" s="40"/>
      <c r="AE2" s="40"/>
      <c r="AF2" s="64"/>
      <c r="AG2" s="1441" t="s">
        <v>129</v>
      </c>
      <c r="AH2" s="1442"/>
      <c r="AI2" s="1442"/>
      <c r="AK2" s="612" t="s">
        <v>145</v>
      </c>
      <c r="BD2" s="5"/>
      <c r="BE2" s="5"/>
      <c r="BF2" s="5"/>
      <c r="BJ2" s="612" t="s">
        <v>147</v>
      </c>
      <c r="CI2" s="612" t="s">
        <v>149</v>
      </c>
      <c r="CN2" s="161"/>
    </row>
    <row r="3" spans="1:93" s="79" customFormat="1" ht="12.95" customHeight="1" thickBot="1" x14ac:dyDescent="0.2">
      <c r="A3" s="68" t="s">
        <v>59</v>
      </c>
      <c r="B3" s="69"/>
      <c r="C3" s="676"/>
      <c r="D3" s="70"/>
      <c r="E3" s="71" t="e">
        <f>#REF!</f>
        <v>#REF!</v>
      </c>
      <c r="F3" s="71" t="e">
        <f>#REF!</f>
        <v>#REF!</v>
      </c>
      <c r="G3" s="71" t="e">
        <f>#REF!</f>
        <v>#REF!</v>
      </c>
      <c r="H3" s="71" t="e">
        <f>#REF!</f>
        <v>#REF!</v>
      </c>
      <c r="I3" s="71" t="e">
        <f>#REF!</f>
        <v>#REF!</v>
      </c>
      <c r="J3" s="71" t="e">
        <f>#REF!</f>
        <v>#REF!</v>
      </c>
      <c r="K3" s="71" t="e">
        <f>#REF!</f>
        <v>#REF!</v>
      </c>
      <c r="L3" s="71" t="e">
        <f>#REF!</f>
        <v>#REF!</v>
      </c>
      <c r="M3" s="71" t="e">
        <f>#REF!</f>
        <v>#REF!</v>
      </c>
      <c r="N3" s="71" t="e">
        <f>#REF!</f>
        <v>#REF!</v>
      </c>
      <c r="O3" s="71" t="e">
        <f>#REF!</f>
        <v>#REF!</v>
      </c>
      <c r="P3" s="72" t="e">
        <f>#REF!</f>
        <v>#REF!</v>
      </c>
      <c r="Q3" s="73" t="e">
        <f>#REF!</f>
        <v>#REF!</v>
      </c>
      <c r="R3" s="71" t="e">
        <f>#REF!</f>
        <v>#REF!</v>
      </c>
      <c r="S3" s="71" t="e">
        <f>#REF!</f>
        <v>#REF!</v>
      </c>
      <c r="T3" s="71" t="e">
        <f>#REF!</f>
        <v>#REF!</v>
      </c>
      <c r="U3" s="71" t="e">
        <f>#REF!</f>
        <v>#REF!</v>
      </c>
      <c r="V3" s="71" t="e">
        <f>#REF!</f>
        <v>#REF!</v>
      </c>
      <c r="W3" s="71" t="e">
        <f>#REF!</f>
        <v>#REF!</v>
      </c>
      <c r="X3" s="71" t="e">
        <f>#REF!</f>
        <v>#REF!</v>
      </c>
      <c r="Y3" s="74" t="e">
        <f>#REF!</f>
        <v>#REF!</v>
      </c>
      <c r="Z3" s="74" t="e">
        <f>#REF!</f>
        <v>#REF!</v>
      </c>
      <c r="AA3" s="74" t="e">
        <f>#REF!</f>
        <v>#REF!</v>
      </c>
      <c r="AB3" s="71" t="e">
        <f>#REF!</f>
        <v>#REF!</v>
      </c>
      <c r="AC3" s="75" t="s">
        <v>60</v>
      </c>
      <c r="AD3" s="76" t="s">
        <v>61</v>
      </c>
      <c r="AE3" s="77" t="s">
        <v>62</v>
      </c>
      <c r="AF3" s="78"/>
      <c r="AG3" s="541" t="s">
        <v>130</v>
      </c>
      <c r="AH3" s="541" t="s">
        <v>131</v>
      </c>
      <c r="AI3" s="541" t="s">
        <v>132</v>
      </c>
      <c r="AJ3" s="597"/>
      <c r="AK3" s="597" t="s">
        <v>146</v>
      </c>
      <c r="BJ3" s="597" t="s">
        <v>150</v>
      </c>
      <c r="CI3" s="667" t="s">
        <v>144</v>
      </c>
      <c r="CJ3" s="668" t="s">
        <v>134</v>
      </c>
      <c r="CK3" s="667" t="s">
        <v>133</v>
      </c>
      <c r="CL3" s="667" t="s">
        <v>135</v>
      </c>
      <c r="CO3" s="597" t="s">
        <v>143</v>
      </c>
    </row>
    <row r="4" spans="1:93" s="103" customFormat="1" ht="12.95" customHeight="1" thickBot="1" x14ac:dyDescent="0.2">
      <c r="A4" s="1443" t="s">
        <v>121</v>
      </c>
      <c r="B4" s="312" t="s">
        <v>71</v>
      </c>
      <c r="C4" s="679" t="s">
        <v>140</v>
      </c>
      <c r="D4" s="397" t="s">
        <v>69</v>
      </c>
      <c r="E4" s="418" t="e">
        <f t="shared" ref="E4" si="0">TEXT(AK4,"0.0;_･")</f>
        <v>#REF!</v>
      </c>
      <c r="F4" s="398" t="e">
        <f t="shared" ref="F4" si="1">TEXT(AL4,"0.0;_･")</f>
        <v>#REF!</v>
      </c>
      <c r="G4" s="398" t="e">
        <f t="shared" ref="G4" si="2">TEXT(AM4,"0.0;_･")</f>
        <v>#REF!</v>
      </c>
      <c r="H4" s="398" t="e">
        <f t="shared" ref="H4" si="3">TEXT(AN4,"0.0;_･")</f>
        <v>#REF!</v>
      </c>
      <c r="I4" s="398" t="e">
        <f t="shared" ref="I4" si="4">TEXT(AO4,"0.0;_･")</f>
        <v>#REF!</v>
      </c>
      <c r="J4" s="398" t="e">
        <f t="shared" ref="J4" si="5">TEXT(AP4,"0.0;_･")</f>
        <v>#REF!</v>
      </c>
      <c r="K4" s="398" t="e">
        <f t="shared" ref="K4" si="6">TEXT(AQ4,"0.0;_･")</f>
        <v>#REF!</v>
      </c>
      <c r="L4" s="398" t="e">
        <f t="shared" ref="L4" si="7">TEXT(AR4,"0.0;_･")</f>
        <v>#REF!</v>
      </c>
      <c r="M4" s="398" t="e">
        <f t="shared" ref="M4" si="8">TEXT(AS4,"0.0;_･")</f>
        <v>#REF!</v>
      </c>
      <c r="N4" s="398" t="e">
        <f t="shared" ref="N4" si="9">TEXT(AT4,"0.0;_･")</f>
        <v>#REF!</v>
      </c>
      <c r="O4" s="398" t="e">
        <f t="shared" ref="O4" si="10">TEXT(AU4,"0.0;_･")</f>
        <v>#REF!</v>
      </c>
      <c r="P4" s="417" t="e">
        <f t="shared" ref="P4" si="11">TEXT(AV4,"0.0;_･")</f>
        <v>#REF!</v>
      </c>
      <c r="Q4" s="418" t="e">
        <f t="shared" ref="Q4" si="12">TEXT(AW4,"0.0;_･")</f>
        <v>#REF!</v>
      </c>
      <c r="R4" s="398" t="e">
        <f t="shared" ref="R4" si="13">TEXT(AX4,"0.0;_･")</f>
        <v>#REF!</v>
      </c>
      <c r="S4" s="398" t="e">
        <f t="shared" ref="S4" si="14">TEXT(AY4,"0.0;_･")</f>
        <v>#REF!</v>
      </c>
      <c r="T4" s="398" t="e">
        <f t="shared" ref="T4" si="15">TEXT(AZ4,"0.0;_･")</f>
        <v>#REF!</v>
      </c>
      <c r="U4" s="398" t="e">
        <f t="shared" ref="U4" si="16">TEXT(BA4,"0.0;_･")</f>
        <v>#REF!</v>
      </c>
      <c r="V4" s="398" t="e">
        <f t="shared" ref="V4" si="17">TEXT(BB4,"0.0;_･")</f>
        <v>#REF!</v>
      </c>
      <c r="W4" s="398" t="e">
        <f t="shared" ref="W4" si="18">TEXT(BC4,"0.0;_･")</f>
        <v>#REF!</v>
      </c>
      <c r="X4" s="398" t="e">
        <f t="shared" ref="X4" si="19">TEXT(BD4,"0.0;_･")</f>
        <v>#REF!</v>
      </c>
      <c r="Y4" s="399" t="e">
        <f t="shared" ref="Y4" si="20">TEXT(BE4,"0.0;_･")</f>
        <v>#REF!</v>
      </c>
      <c r="Z4" s="399" t="e">
        <f t="shared" ref="Z4" si="21">TEXT(BF4,"0.0;_･")</f>
        <v>#REF!</v>
      </c>
      <c r="AA4" s="399" t="e">
        <f t="shared" ref="AA4" si="22">TEXT(BG4,"0.0;_･")</f>
        <v>#REF!</v>
      </c>
      <c r="AB4" s="398" t="e">
        <f>TEXT(BH4,"0.0;_･")</f>
        <v>#REF!</v>
      </c>
      <c r="AC4" s="613" t="e">
        <f>TEXT((AG4+AI4),"0.0;_･")</f>
        <v>#REF!</v>
      </c>
      <c r="AD4" s="614" t="e">
        <f>TEXT(MAX(AK4:BH4),"0.0;_･")</f>
        <v>#REF!</v>
      </c>
      <c r="AE4" s="402" t="e">
        <f>TEXT(MIN(AK4:BH4),"0.0;_･")</f>
        <v>#REF!</v>
      </c>
      <c r="AF4" s="155" t="e">
        <f t="shared" ref="AF4" si="23">AVERAGE(AK4:BH4)</f>
        <v>#REF!</v>
      </c>
      <c r="AG4" s="103" t="e">
        <f>ROUNDDOWN(AF4,0)</f>
        <v>#REF!</v>
      </c>
      <c r="AH4" s="103" t="e">
        <f>AF4-AG4</f>
        <v>#REF!</v>
      </c>
      <c r="AI4" s="103" t="e">
        <f>IF(AH4&lt;0.25,0,IF(AH4&lt;0.75,0.5,1))</f>
        <v>#REF!</v>
      </c>
      <c r="AK4" s="314" t="e">
        <f>#REF!</f>
        <v>#REF!</v>
      </c>
      <c r="AL4" s="315" t="e">
        <f>#REF!</f>
        <v>#REF!</v>
      </c>
      <c r="AM4" s="315" t="e">
        <f>#REF!</f>
        <v>#REF!</v>
      </c>
      <c r="AN4" s="315" t="e">
        <f>#REF!</f>
        <v>#REF!</v>
      </c>
      <c r="AO4" s="315" t="e">
        <f>#REF!</f>
        <v>#REF!</v>
      </c>
      <c r="AP4" s="315" t="e">
        <f>#REF!</f>
        <v>#REF!</v>
      </c>
      <c r="AQ4" s="315" t="e">
        <f>#REF!</f>
        <v>#REF!</v>
      </c>
      <c r="AR4" s="315" t="e">
        <f>#REF!</f>
        <v>#REF!</v>
      </c>
      <c r="AS4" s="315" t="e">
        <f>#REF!</f>
        <v>#REF!</v>
      </c>
      <c r="AT4" s="315" t="e">
        <f>#REF!</f>
        <v>#REF!</v>
      </c>
      <c r="AU4" s="315" t="e">
        <f>#REF!</f>
        <v>#REF!</v>
      </c>
      <c r="AV4" s="316" t="e">
        <f>#REF!</f>
        <v>#REF!</v>
      </c>
      <c r="AW4" s="314" t="e">
        <f>#REF!</f>
        <v>#REF!</v>
      </c>
      <c r="AX4" s="315" t="e">
        <f>#REF!</f>
        <v>#REF!</v>
      </c>
      <c r="AY4" s="315" t="e">
        <f>#REF!</f>
        <v>#REF!</v>
      </c>
      <c r="AZ4" s="315" t="e">
        <f>#REF!</f>
        <v>#REF!</v>
      </c>
      <c r="BA4" s="315" t="e">
        <f>#REF!</f>
        <v>#REF!</v>
      </c>
      <c r="BB4" s="315" t="e">
        <f>#REF!</f>
        <v>#REF!</v>
      </c>
      <c r="BC4" s="315" t="e">
        <f>#REF!</f>
        <v>#REF!</v>
      </c>
      <c r="BD4" s="315" t="e">
        <f>#REF!</f>
        <v>#REF!</v>
      </c>
      <c r="BE4" s="317" t="e">
        <f>#REF!</f>
        <v>#REF!</v>
      </c>
      <c r="BF4" s="317" t="e">
        <f>#REF!</f>
        <v>#REF!</v>
      </c>
      <c r="BG4" s="317" t="e">
        <f>#REF!</f>
        <v>#REF!</v>
      </c>
      <c r="BH4" s="315" t="e">
        <f>#REF!</f>
        <v>#REF!</v>
      </c>
      <c r="BI4" s="442"/>
    </row>
    <row r="5" spans="1:93" s="103" customFormat="1" ht="12.95" customHeight="1" x14ac:dyDescent="0.15">
      <c r="A5" s="1444"/>
      <c r="B5" s="192" t="s">
        <v>72</v>
      </c>
      <c r="C5" s="181" t="s">
        <v>140</v>
      </c>
      <c r="D5" s="182" t="s">
        <v>73</v>
      </c>
      <c r="E5" s="114" t="e">
        <f t="shared" ref="E5:AB5" si="24">TEXT(IF(BJ5=100,"100&lt;",BJ5),IF(BJ5&lt;5,"0.0;_･","0;_･"))</f>
        <v>#REF!</v>
      </c>
      <c r="F5" s="189" t="e">
        <f t="shared" si="24"/>
        <v>#REF!</v>
      </c>
      <c r="G5" s="189" t="e">
        <f t="shared" si="24"/>
        <v>#REF!</v>
      </c>
      <c r="H5" s="189" t="e">
        <f t="shared" si="24"/>
        <v>#REF!</v>
      </c>
      <c r="I5" s="189" t="e">
        <f t="shared" si="24"/>
        <v>#REF!</v>
      </c>
      <c r="J5" s="189" t="e">
        <f t="shared" si="24"/>
        <v>#REF!</v>
      </c>
      <c r="K5" s="189" t="e">
        <f t="shared" si="24"/>
        <v>#REF!</v>
      </c>
      <c r="L5" s="189" t="e">
        <f t="shared" si="24"/>
        <v>#REF!</v>
      </c>
      <c r="M5" s="189" t="e">
        <f t="shared" si="24"/>
        <v>#REF!</v>
      </c>
      <c r="N5" s="189" t="e">
        <f t="shared" si="24"/>
        <v>#REF!</v>
      </c>
      <c r="O5" s="189" t="e">
        <f t="shared" si="24"/>
        <v>#REF!</v>
      </c>
      <c r="P5" s="191" t="e">
        <f t="shared" si="24"/>
        <v>#REF!</v>
      </c>
      <c r="Q5" s="114" t="e">
        <f t="shared" si="24"/>
        <v>#REF!</v>
      </c>
      <c r="R5" s="189" t="e">
        <f t="shared" si="24"/>
        <v>#REF!</v>
      </c>
      <c r="S5" s="189" t="e">
        <f t="shared" si="24"/>
        <v>#REF!</v>
      </c>
      <c r="T5" s="189" t="e">
        <f t="shared" si="24"/>
        <v>#REF!</v>
      </c>
      <c r="U5" s="189" t="e">
        <f t="shared" si="24"/>
        <v>#REF!</v>
      </c>
      <c r="V5" s="189" t="e">
        <f t="shared" si="24"/>
        <v>#REF!</v>
      </c>
      <c r="W5" s="189" t="e">
        <f t="shared" si="24"/>
        <v>#REF!</v>
      </c>
      <c r="X5" s="189" t="e">
        <f t="shared" si="24"/>
        <v>#REF!</v>
      </c>
      <c r="Y5" s="190" t="e">
        <f t="shared" si="24"/>
        <v>#REF!</v>
      </c>
      <c r="Z5" s="190" t="e">
        <f t="shared" si="24"/>
        <v>#REF!</v>
      </c>
      <c r="AA5" s="190" t="e">
        <f t="shared" si="24"/>
        <v>#REF!</v>
      </c>
      <c r="AB5" s="189" t="e">
        <f t="shared" si="24"/>
        <v>#REF!</v>
      </c>
      <c r="AC5" s="114" t="e">
        <f>IF(AVERAGE(BJ5:CG5)=100,"100&lt;",TEXT(IF(AF5&lt;4.75,(AG5+AI5),AF5),IF(AF5&lt;4.75,"0.0;_･","0;_･")))</f>
        <v>#REF!</v>
      </c>
      <c r="AD5" s="110" t="e">
        <f>TEXT(IF(MAX(BJ5:CG5)=100,"100&lt;",MAX(BJ5:CG5)),IF(MAX(BJ5:CG5)&lt;5,"0.0;_･","0;_･"))</f>
        <v>#REF!</v>
      </c>
      <c r="AE5" s="135" t="e">
        <f>IF(MIN(BJ5:CG5)=100,"100&lt;",TEXT(MIN(BJ5:CG5),IF(MIN(BJ5:CG5)&lt;5,"0.0;_･","0;_･")))</f>
        <v>#REF!</v>
      </c>
      <c r="AF5" s="99" t="e">
        <f>AVERAGE(BJ5:CG5)</f>
        <v>#REF!</v>
      </c>
      <c r="AG5" s="542" t="e">
        <f>ROUNDDOWN(AF5,0)</f>
        <v>#REF!</v>
      </c>
      <c r="AH5" s="543" t="e">
        <f>AF5-AG5</f>
        <v>#REF!</v>
      </c>
      <c r="AI5" s="123" t="e">
        <f>IF(AH5&lt;0.25,0,IF(AH5&lt;0.75,0.5,1))</f>
        <v>#REF!</v>
      </c>
      <c r="AK5" s="114" t="e">
        <f>#REF!</f>
        <v>#REF!</v>
      </c>
      <c r="AL5" s="189" t="e">
        <f>#REF!</f>
        <v>#REF!</v>
      </c>
      <c r="AM5" s="189" t="e">
        <f>#REF!</f>
        <v>#REF!</v>
      </c>
      <c r="AN5" s="189" t="e">
        <f>#REF!</f>
        <v>#REF!</v>
      </c>
      <c r="AO5" s="189" t="e">
        <f>#REF!</f>
        <v>#REF!</v>
      </c>
      <c r="AP5" s="189" t="e">
        <f>#REF!</f>
        <v>#REF!</v>
      </c>
      <c r="AQ5" s="189" t="e">
        <f>#REF!</f>
        <v>#REF!</v>
      </c>
      <c r="AR5" s="189" t="e">
        <f>#REF!</f>
        <v>#REF!</v>
      </c>
      <c r="AS5" s="189" t="e">
        <f>#REF!</f>
        <v>#REF!</v>
      </c>
      <c r="AT5" s="189" t="e">
        <f>#REF!</f>
        <v>#REF!</v>
      </c>
      <c r="AU5" s="189" t="e">
        <f>#REF!</f>
        <v>#REF!</v>
      </c>
      <c r="AV5" s="191" t="e">
        <f>#REF!</f>
        <v>#REF!</v>
      </c>
      <c r="AW5" s="114" t="e">
        <f>#REF!</f>
        <v>#REF!</v>
      </c>
      <c r="AX5" s="189" t="e">
        <f>#REF!</f>
        <v>#REF!</v>
      </c>
      <c r="AY5" s="189" t="e">
        <f>#REF!</f>
        <v>#REF!</v>
      </c>
      <c r="AZ5" s="189" t="e">
        <f>#REF!</f>
        <v>#REF!</v>
      </c>
      <c r="BA5" s="189" t="e">
        <f>#REF!</f>
        <v>#REF!</v>
      </c>
      <c r="BB5" s="189" t="e">
        <f>#REF!</f>
        <v>#REF!</v>
      </c>
      <c r="BC5" s="189" t="e">
        <f>#REF!</f>
        <v>#REF!</v>
      </c>
      <c r="BD5" s="189" t="e">
        <f>#REF!</f>
        <v>#REF!</v>
      </c>
      <c r="BE5" s="190" t="e">
        <f>#REF!</f>
        <v>#REF!</v>
      </c>
      <c r="BF5" s="190" t="e">
        <f>#REF!</f>
        <v>#REF!</v>
      </c>
      <c r="BG5" s="190" t="e">
        <f>#REF!</f>
        <v>#REF!</v>
      </c>
      <c r="BH5" s="189" t="e">
        <f>#REF!</f>
        <v>#REF!</v>
      </c>
      <c r="BI5" s="446"/>
      <c r="BJ5" s="503" t="e">
        <f>IF(AK5="100&lt;",100,AK5)</f>
        <v>#REF!</v>
      </c>
      <c r="BK5" s="503" t="e">
        <f t="shared" ref="BK5" si="25">IF(AL5="100&lt;",100,AL5)</f>
        <v>#REF!</v>
      </c>
      <c r="BL5" s="503" t="e">
        <f t="shared" ref="BL5" si="26">IF(AM5="100&lt;",100,AM5)</f>
        <v>#REF!</v>
      </c>
      <c r="BM5" s="503" t="e">
        <f t="shared" ref="BM5" si="27">IF(AN5="100&lt;",100,AN5)</f>
        <v>#REF!</v>
      </c>
      <c r="BN5" s="503" t="e">
        <f t="shared" ref="BN5" si="28">IF(AO5="100&lt;",100,AO5)</f>
        <v>#REF!</v>
      </c>
      <c r="BO5" s="503" t="e">
        <f t="shared" ref="BO5" si="29">IF(AP5="100&lt;",100,AP5)</f>
        <v>#REF!</v>
      </c>
      <c r="BP5" s="503" t="e">
        <f t="shared" ref="BP5" si="30">IF(AQ5="100&lt;",100,AQ5)</f>
        <v>#REF!</v>
      </c>
      <c r="BQ5" s="503" t="e">
        <f t="shared" ref="BQ5" si="31">IF(AR5="100&lt;",100,AR5)</f>
        <v>#REF!</v>
      </c>
      <c r="BR5" s="503" t="e">
        <f t="shared" ref="BR5" si="32">IF(AS5="100&lt;",100,AS5)</f>
        <v>#REF!</v>
      </c>
      <c r="BS5" s="503" t="e">
        <f t="shared" ref="BS5" si="33">IF(AT5="100&lt;",100,AT5)</f>
        <v>#REF!</v>
      </c>
      <c r="BT5" s="503" t="e">
        <f t="shared" ref="BT5" si="34">IF(AU5="100&lt;",100,AU5)</f>
        <v>#REF!</v>
      </c>
      <c r="BU5" s="503" t="e">
        <f t="shared" ref="BU5" si="35">IF(AV5="100&lt;",100,AV5)</f>
        <v>#REF!</v>
      </c>
      <c r="BV5" s="503" t="e">
        <f t="shared" ref="BV5" si="36">IF(AW5="100&lt;",100,AW5)</f>
        <v>#REF!</v>
      </c>
      <c r="BW5" s="503" t="e">
        <f>IF(AX5="100&lt;",100,AX5)</f>
        <v>#REF!</v>
      </c>
      <c r="BX5" s="503" t="e">
        <f t="shared" ref="BX5" si="37">IF(AY5="100&lt;",100,AY5)</f>
        <v>#REF!</v>
      </c>
      <c r="BY5" s="503" t="e">
        <f t="shared" ref="BY5" si="38">IF(AZ5="100&lt;",100,AZ5)</f>
        <v>#REF!</v>
      </c>
      <c r="BZ5" s="503" t="e">
        <f t="shared" ref="BZ5" si="39">IF(BA5="100&lt;",100,BA5)</f>
        <v>#REF!</v>
      </c>
      <c r="CA5" s="503" t="e">
        <f t="shared" ref="CA5" si="40">IF(BB5="100&lt;",100,BB5)</f>
        <v>#REF!</v>
      </c>
      <c r="CB5" s="503" t="e">
        <f t="shared" ref="CB5" si="41">IF(BC5="100&lt;",100,BC5)</f>
        <v>#REF!</v>
      </c>
      <c r="CC5" s="503" t="e">
        <f t="shared" ref="CC5" si="42">IF(BD5="100&lt;",100,BD5)</f>
        <v>#REF!</v>
      </c>
      <c r="CD5" s="503" t="e">
        <f t="shared" ref="CD5" si="43">IF(BE5="100&lt;",100,BE5)</f>
        <v>#REF!</v>
      </c>
      <c r="CE5" s="503" t="e">
        <f t="shared" ref="CE5" si="44">IF(BF5="100&lt;",100,BF5)</f>
        <v>#REF!</v>
      </c>
      <c r="CF5" s="503" t="e">
        <f t="shared" ref="CF5" si="45">IF(BG5="100&lt;",100,BG5)</f>
        <v>#REF!</v>
      </c>
      <c r="CG5" s="503" t="e">
        <f>IF(BH5="100&lt;",100,BH5)</f>
        <v>#REF!</v>
      </c>
    </row>
    <row r="6" spans="1:93" s="103" customFormat="1" ht="12.95" customHeight="1" thickBot="1" x14ac:dyDescent="0.2">
      <c r="A6" s="1444"/>
      <c r="B6" s="453" t="s">
        <v>0</v>
      </c>
      <c r="C6" s="390" t="s">
        <v>140</v>
      </c>
      <c r="D6" s="394" t="s">
        <v>4</v>
      </c>
      <c r="E6" s="281" t="e">
        <f t="shared" ref="E6" si="46">TEXT(AK6,"0.0;_･")</f>
        <v>#REF!</v>
      </c>
      <c r="F6" s="281" t="e">
        <f t="shared" ref="F6" si="47">TEXT(AL6,"0.0;_･")</f>
        <v>#REF!</v>
      </c>
      <c r="G6" s="281" t="e">
        <f t="shared" ref="G6" si="48">TEXT(AM6,"0.0;_･")</f>
        <v>#REF!</v>
      </c>
      <c r="H6" s="281" t="e">
        <f t="shared" ref="H6" si="49">TEXT(AN6,"0.0;_･")</f>
        <v>#REF!</v>
      </c>
      <c r="I6" s="281" t="e">
        <f t="shared" ref="I6" si="50">TEXT(AO6,"0.0;_･")</f>
        <v>#REF!</v>
      </c>
      <c r="J6" s="281" t="e">
        <f t="shared" ref="J6" si="51">TEXT(AP6,"0.0;_･")</f>
        <v>#REF!</v>
      </c>
      <c r="K6" s="281" t="e">
        <f t="shared" ref="K6" si="52">TEXT(AQ6,"0.0;_･")</f>
        <v>#REF!</v>
      </c>
      <c r="L6" s="281" t="e">
        <f t="shared" ref="L6" si="53">TEXT(AR6,"0.0;_･")</f>
        <v>#REF!</v>
      </c>
      <c r="M6" s="281" t="e">
        <f t="shared" ref="M6" si="54">TEXT(AS6,"0.0;_･")</f>
        <v>#REF!</v>
      </c>
      <c r="N6" s="281" t="e">
        <f t="shared" ref="N6" si="55">TEXT(AT6,"0.0;_･")</f>
        <v>#REF!</v>
      </c>
      <c r="O6" s="281" t="e">
        <f t="shared" ref="O6" si="56">TEXT(AU6,"0.0;_･")</f>
        <v>#REF!</v>
      </c>
      <c r="P6" s="371" t="e">
        <f t="shared" ref="P6" si="57">TEXT(AV6,"0.0;_･")</f>
        <v>#REF!</v>
      </c>
      <c r="Q6" s="280" t="e">
        <f t="shared" ref="Q6" si="58">TEXT(AW6,"0.0;_･")</f>
        <v>#REF!</v>
      </c>
      <c r="R6" s="281" t="e">
        <f t="shared" ref="R6" si="59">TEXT(AX6,"0.0;_･")</f>
        <v>#REF!</v>
      </c>
      <c r="S6" s="281" t="e">
        <f t="shared" ref="S6" si="60">TEXT(AY6,"0.0;_･")</f>
        <v>#REF!</v>
      </c>
      <c r="T6" s="281" t="e">
        <f t="shared" ref="T6" si="61">TEXT(AZ6,"0.0;_･")</f>
        <v>#REF!</v>
      </c>
      <c r="U6" s="629" t="e">
        <f t="shared" ref="U6" si="62">TEXT(BA6,"0.0;_･")</f>
        <v>#REF!</v>
      </c>
      <c r="V6" s="281" t="e">
        <f t="shared" ref="V6" si="63">TEXT(BB6,"0.0;_･")</f>
        <v>#REF!</v>
      </c>
      <c r="W6" s="629" t="e">
        <f t="shared" ref="W6" si="64">TEXT(BC6,"0.0;_･")</f>
        <v>#REF!</v>
      </c>
      <c r="X6" s="281" t="e">
        <f t="shared" ref="X6" si="65">TEXT(BD6,"0.0;_･")</f>
        <v>#REF!</v>
      </c>
      <c r="Y6" s="283" t="e">
        <f>TEXT(BE6,"0.0;_･")</f>
        <v>#REF!</v>
      </c>
      <c r="Z6" s="283" t="e">
        <f t="shared" ref="Z6" si="66">TEXT(BF6,"0.0;_･")</f>
        <v>#REF!</v>
      </c>
      <c r="AA6" s="283" t="e">
        <f t="shared" ref="AA6" si="67">TEXT(BG6,"0.0;_･")</f>
        <v>#REF!</v>
      </c>
      <c r="AB6" s="281" t="e">
        <f>TEXT(BH6,"0.0;_･")</f>
        <v>#REF!</v>
      </c>
      <c r="AC6" s="94" t="s">
        <v>136</v>
      </c>
      <c r="AD6" s="699" t="e">
        <f>TEXT(MAX(AK6:BH6),"0.0;_･")</f>
        <v>#REF!</v>
      </c>
      <c r="AE6" s="282" t="e">
        <f>TEXT(MIN(AK6:BH6),"0.0;_･")</f>
        <v>#REF!</v>
      </c>
      <c r="AF6" s="155" t="e">
        <f>AVERAGE(AK6:BH6)</f>
        <v>#REF!</v>
      </c>
      <c r="AK6" s="403" t="e">
        <f>#REF!</f>
        <v>#REF!</v>
      </c>
      <c r="AL6" s="403" t="e">
        <f>#REF!</f>
        <v>#REF!</v>
      </c>
      <c r="AM6" s="403" t="e">
        <f>#REF!</f>
        <v>#REF!</v>
      </c>
      <c r="AN6" s="403" t="e">
        <f>#REF!</f>
        <v>#REF!</v>
      </c>
      <c r="AO6" s="403" t="e">
        <f>#REF!</f>
        <v>#REF!</v>
      </c>
      <c r="AP6" s="403" t="e">
        <f>#REF!</f>
        <v>#REF!</v>
      </c>
      <c r="AQ6" s="403" t="e">
        <f>#REF!</f>
        <v>#REF!</v>
      </c>
      <c r="AR6" s="403" t="e">
        <f>#REF!</f>
        <v>#REF!</v>
      </c>
      <c r="AS6" s="403" t="e">
        <f>#REF!</f>
        <v>#REF!</v>
      </c>
      <c r="AT6" s="403" t="e">
        <f>#REF!</f>
        <v>#REF!</v>
      </c>
      <c r="AU6" s="403" t="e">
        <f>#REF!</f>
        <v>#REF!</v>
      </c>
      <c r="AV6" s="419" t="e">
        <f>#REF!</f>
        <v>#REF!</v>
      </c>
      <c r="AW6" s="368" t="e">
        <f>#REF!</f>
        <v>#REF!</v>
      </c>
      <c r="AX6" s="403" t="e">
        <f>#REF!</f>
        <v>#REF!</v>
      </c>
      <c r="AY6" s="403" t="e">
        <f>#REF!</f>
        <v>#REF!</v>
      </c>
      <c r="AZ6" s="403" t="e">
        <f>#REF!</f>
        <v>#REF!</v>
      </c>
      <c r="BA6" s="238" t="e">
        <f>#REF!</f>
        <v>#REF!</v>
      </c>
      <c r="BB6" s="237" t="e">
        <f>#REF!</f>
        <v>#REF!</v>
      </c>
      <c r="BC6" s="238" t="e">
        <f>#REF!</f>
        <v>#REF!</v>
      </c>
      <c r="BD6" s="237" t="e">
        <f>#REF!</f>
        <v>#REF!</v>
      </c>
      <c r="BE6" s="420" t="e">
        <f>#REF!</f>
        <v>#REF!</v>
      </c>
      <c r="BF6" s="241" t="e">
        <f>#REF!</f>
        <v>#REF!</v>
      </c>
      <c r="BG6" s="241" t="e">
        <f>#REF!</f>
        <v>#REF!</v>
      </c>
      <c r="BH6" s="237" t="e">
        <f>#REF!</f>
        <v>#REF!</v>
      </c>
      <c r="BI6" s="446"/>
    </row>
    <row r="7" spans="1:93" s="103" customFormat="1" ht="12.95" customHeight="1" x14ac:dyDescent="0.15">
      <c r="A7" s="1444"/>
      <c r="B7" s="1455" t="s">
        <v>1</v>
      </c>
      <c r="C7" s="693" t="s">
        <v>139</v>
      </c>
      <c r="D7" s="203" t="s">
        <v>10</v>
      </c>
      <c r="E7" s="204" t="e">
        <f t="shared" ref="E7:AB7" si="68">IF(AK7="","-",TEXT(AK7,IF(AK7&lt;10,"0.0;_・","0;_・")))</f>
        <v>#REF!</v>
      </c>
      <c r="F7" s="204" t="e">
        <f t="shared" si="68"/>
        <v>#REF!</v>
      </c>
      <c r="G7" s="204" t="e">
        <f t="shared" si="68"/>
        <v>#REF!</v>
      </c>
      <c r="H7" s="204" t="e">
        <f t="shared" si="68"/>
        <v>#REF!</v>
      </c>
      <c r="I7" s="204" t="e">
        <f t="shared" si="68"/>
        <v>#REF!</v>
      </c>
      <c r="J7" s="204" t="e">
        <f t="shared" si="68"/>
        <v>#REF!</v>
      </c>
      <c r="K7" s="204" t="e">
        <f t="shared" si="68"/>
        <v>#REF!</v>
      </c>
      <c r="L7" s="204" t="e">
        <f t="shared" si="68"/>
        <v>#REF!</v>
      </c>
      <c r="M7" s="204" t="e">
        <f t="shared" si="68"/>
        <v>#REF!</v>
      </c>
      <c r="N7" s="204" t="e">
        <f t="shared" si="68"/>
        <v>#REF!</v>
      </c>
      <c r="O7" s="204" t="e">
        <f t="shared" si="68"/>
        <v>#REF!</v>
      </c>
      <c r="P7" s="205" t="e">
        <f t="shared" si="68"/>
        <v>#REF!</v>
      </c>
      <c r="Q7" s="206" t="e">
        <f t="shared" si="68"/>
        <v>#REF!</v>
      </c>
      <c r="R7" s="204" t="e">
        <f t="shared" si="68"/>
        <v>#REF!</v>
      </c>
      <c r="S7" s="204" t="e">
        <f t="shared" si="68"/>
        <v>#REF!</v>
      </c>
      <c r="T7" s="204" t="e">
        <f t="shared" si="68"/>
        <v>#REF!</v>
      </c>
      <c r="U7" s="204" t="e">
        <f t="shared" si="68"/>
        <v>#REF!</v>
      </c>
      <c r="V7" s="204" t="e">
        <f t="shared" si="68"/>
        <v>#REF!</v>
      </c>
      <c r="W7" s="204" t="e">
        <f t="shared" si="68"/>
        <v>#REF!</v>
      </c>
      <c r="X7" s="204" t="e">
        <f t="shared" si="68"/>
        <v>#REF!</v>
      </c>
      <c r="Y7" s="207" t="e">
        <f t="shared" si="68"/>
        <v>#REF!</v>
      </c>
      <c r="Z7" s="564" t="e">
        <f t="shared" si="68"/>
        <v>#REF!</v>
      </c>
      <c r="AA7" s="564" t="e">
        <f t="shared" si="68"/>
        <v>#REF!</v>
      </c>
      <c r="AB7" s="204" t="e">
        <f t="shared" si="68"/>
        <v>#REF!</v>
      </c>
      <c r="AC7" s="206" t="e">
        <f>IF(SUM(BJ7:CG7)/(CI7+CK7)&lt;0.5,"&lt;0.5",TEXT(SUM(BJ7:CG7)/(CI7+CK7),IF(SUM(BJ7:CG7)/(CI7+CK7)&lt;10,"0.0;_・","0;_・")))</f>
        <v>#REF!</v>
      </c>
      <c r="AD7" s="208" t="e">
        <f>IF(MAXA(AK7:BH7)&lt;0.5,"&lt;0.5",TEXT(MAXA(AK7:BH7),IF(MAXA(AK7:BH7)&lt;10,"0.0;_・","0;_・")))</f>
        <v>#REF!</v>
      </c>
      <c r="AE7" s="209" t="e">
        <f t="shared" ref="AE7:AE14" si="69">IF(COUNTIF(BJ7:CG7,"a")&gt;=1,"&lt;0.5",TEXT(MIN(BJ7:CG7),IF(MIN(BJ7:CG7)&lt;10,"0.0;_・","0;_・")))</f>
        <v>#REF!</v>
      </c>
      <c r="AF7" s="99" t="e">
        <f t="shared" ref="AF7:AF19" si="70">AVERAGEA(AK7:BH7)</f>
        <v>#REF!</v>
      </c>
      <c r="AJ7" s="597"/>
      <c r="AK7" s="288" t="e">
        <f>#REF!</f>
        <v>#REF!</v>
      </c>
      <c r="AL7" s="289" t="e">
        <f>#REF!</f>
        <v>#REF!</v>
      </c>
      <c r="AM7" s="289" t="e">
        <f>#REF!</f>
        <v>#REF!</v>
      </c>
      <c r="AN7" s="289" t="e">
        <f>#REF!</f>
        <v>#REF!</v>
      </c>
      <c r="AO7" s="289" t="e">
        <f>#REF!</f>
        <v>#REF!</v>
      </c>
      <c r="AP7" s="289" t="e">
        <f>#REF!</f>
        <v>#REF!</v>
      </c>
      <c r="AQ7" s="289" t="e">
        <f>#REF!</f>
        <v>#REF!</v>
      </c>
      <c r="AR7" s="289" t="e">
        <f>#REF!</f>
        <v>#REF!</v>
      </c>
      <c r="AS7" s="289" t="e">
        <f>#REF!</f>
        <v>#REF!</v>
      </c>
      <c r="AT7" s="289" t="e">
        <f>#REF!</f>
        <v>#REF!</v>
      </c>
      <c r="AU7" s="289" t="e">
        <f>#REF!</f>
        <v>#REF!</v>
      </c>
      <c r="AV7" s="290" t="e">
        <f>#REF!</f>
        <v>#REF!</v>
      </c>
      <c r="AW7" s="288" t="e">
        <f>#REF!</f>
        <v>#REF!</v>
      </c>
      <c r="AX7" s="289" t="e">
        <f>#REF!</f>
        <v>#REF!</v>
      </c>
      <c r="AY7" s="289" t="e">
        <f>#REF!</f>
        <v>#REF!</v>
      </c>
      <c r="AZ7" s="289" t="e">
        <f>#REF!</f>
        <v>#REF!</v>
      </c>
      <c r="BA7" s="223" t="e">
        <f>#REF!</f>
        <v>#REF!</v>
      </c>
      <c r="BB7" s="223" t="e">
        <f>#REF!</f>
        <v>#REF!</v>
      </c>
      <c r="BC7" s="289" t="e">
        <f>#REF!</f>
        <v>#REF!</v>
      </c>
      <c r="BD7" s="223" t="e">
        <f>#REF!</f>
        <v>#REF!</v>
      </c>
      <c r="BE7" s="291" t="e">
        <f>#REF!</f>
        <v>#REF!</v>
      </c>
      <c r="BF7" s="365" t="e">
        <f>#REF!</f>
        <v>#REF!</v>
      </c>
      <c r="BG7" s="365" t="e">
        <f>#REF!</f>
        <v>#REF!</v>
      </c>
      <c r="BH7" s="711" t="e">
        <f>#REF!</f>
        <v>#REF!</v>
      </c>
      <c r="BI7" s="712"/>
      <c r="BJ7" s="713" t="e">
        <f t="shared" ref="BJ7:CG7" si="71">IF(AK7="&lt;0.5","a",IF(AK7="-","b",AK7*1))</f>
        <v>#REF!</v>
      </c>
      <c r="BK7" s="713" t="e">
        <f t="shared" si="71"/>
        <v>#REF!</v>
      </c>
      <c r="BL7" s="713" t="e">
        <f t="shared" si="71"/>
        <v>#REF!</v>
      </c>
      <c r="BM7" s="713" t="e">
        <f t="shared" si="71"/>
        <v>#REF!</v>
      </c>
      <c r="BN7" s="713" t="e">
        <f t="shared" si="71"/>
        <v>#REF!</v>
      </c>
      <c r="BO7" s="713" t="e">
        <f t="shared" si="71"/>
        <v>#REF!</v>
      </c>
      <c r="BP7" s="713" t="e">
        <f t="shared" si="71"/>
        <v>#REF!</v>
      </c>
      <c r="BQ7" s="713" t="e">
        <f t="shared" si="71"/>
        <v>#REF!</v>
      </c>
      <c r="BR7" s="713" t="e">
        <f t="shared" si="71"/>
        <v>#REF!</v>
      </c>
      <c r="BS7" s="713" t="e">
        <f t="shared" si="71"/>
        <v>#REF!</v>
      </c>
      <c r="BT7" s="713" t="e">
        <f t="shared" si="71"/>
        <v>#REF!</v>
      </c>
      <c r="BU7" s="713" t="e">
        <f t="shared" si="71"/>
        <v>#REF!</v>
      </c>
      <c r="BV7" s="713" t="e">
        <f t="shared" si="71"/>
        <v>#REF!</v>
      </c>
      <c r="BW7" s="713" t="e">
        <f t="shared" si="71"/>
        <v>#REF!</v>
      </c>
      <c r="BX7" s="713" t="e">
        <f t="shared" si="71"/>
        <v>#REF!</v>
      </c>
      <c r="BY7" s="713" t="e">
        <f t="shared" si="71"/>
        <v>#REF!</v>
      </c>
      <c r="BZ7" s="713" t="e">
        <f t="shared" si="71"/>
        <v>#REF!</v>
      </c>
      <c r="CA7" s="713" t="e">
        <f t="shared" si="71"/>
        <v>#REF!</v>
      </c>
      <c r="CB7" s="713" t="e">
        <f t="shared" si="71"/>
        <v>#REF!</v>
      </c>
      <c r="CC7" s="713" t="e">
        <f t="shared" si="71"/>
        <v>#REF!</v>
      </c>
      <c r="CD7" s="713" t="e">
        <f t="shared" si="71"/>
        <v>#REF!</v>
      </c>
      <c r="CE7" s="713" t="e">
        <f t="shared" si="71"/>
        <v>#REF!</v>
      </c>
      <c r="CF7" s="713" t="e">
        <f t="shared" si="71"/>
        <v>#REF!</v>
      </c>
      <c r="CG7" s="713" t="e">
        <f t="shared" si="71"/>
        <v>#REF!</v>
      </c>
      <c r="CH7" s="714"/>
      <c r="CI7" s="715">
        <f t="shared" ref="CI7:CI17" si="72">COUNTIF(BJ7:CG7,"a")</f>
        <v>0</v>
      </c>
      <c r="CJ7" s="715">
        <f t="shared" ref="CJ7:CJ17" si="73">COUNTIF(BJ7:CG7,"b")</f>
        <v>0</v>
      </c>
      <c r="CK7" s="715">
        <f t="shared" ref="CK7:CK17" si="74">COUNTIF(BJ7:CG7,"&gt;=0")</f>
        <v>0</v>
      </c>
      <c r="CL7" s="715">
        <f t="shared" ref="CL7:CL17" si="75">COUNTA(BJ7:CG7)</f>
        <v>24</v>
      </c>
      <c r="CM7" s="714"/>
      <c r="CN7" s="714"/>
      <c r="CO7" s="716" t="e">
        <f t="shared" ref="CO7:CO15" si="76">AVERAGEA(BJ7:CG7)</f>
        <v>#REF!</v>
      </c>
    </row>
    <row r="8" spans="1:93" s="103" customFormat="1" ht="12.95" customHeight="1" x14ac:dyDescent="0.15">
      <c r="A8" s="1444"/>
      <c r="B8" s="1453"/>
      <c r="C8" s="692" t="s">
        <v>140</v>
      </c>
      <c r="D8" s="182" t="s">
        <v>10</v>
      </c>
      <c r="E8" s="189" t="e">
        <f>IF(AK8="","-",TEXT(AK8,IF(AK8&lt;10,"0.0;_・","0;_・")))</f>
        <v>#REF!</v>
      </c>
      <c r="F8" s="189" t="e">
        <f t="shared" ref="F8:F12" si="77">IF(AL8="","-",TEXT(AL8,IF(AL8&lt;10,"0.0;_・","0;_・")))</f>
        <v>#REF!</v>
      </c>
      <c r="G8" s="189" t="e">
        <f t="shared" ref="G8:G12" si="78">IF(AM8="","-",TEXT(AM8,IF(AM8&lt;10,"0.0;_・","0;_・")))</f>
        <v>#REF!</v>
      </c>
      <c r="H8" s="189" t="e">
        <f t="shared" ref="H8:H12" si="79">IF(AN8="","-",TEXT(AN8,IF(AN8&lt;10,"0.0;_・","0;_・")))</f>
        <v>#REF!</v>
      </c>
      <c r="I8" s="189" t="e">
        <f t="shared" ref="I8:I12" si="80">IF(AO8="","-",TEXT(AO8,IF(AO8&lt;10,"0.0;_・","0;_・")))</f>
        <v>#REF!</v>
      </c>
      <c r="J8" s="189" t="e">
        <f t="shared" ref="J8:J12" si="81">IF(AP8="","-",TEXT(AP8,IF(AP8&lt;10,"0.0;_・","0;_・")))</f>
        <v>#REF!</v>
      </c>
      <c r="K8" s="189" t="e">
        <f t="shared" ref="K8:K12" si="82">IF(AQ8="","-",TEXT(AQ8,IF(AQ8&lt;10,"0.0;_・","0;_・")))</f>
        <v>#REF!</v>
      </c>
      <c r="L8" s="189" t="e">
        <f t="shared" ref="L8:L12" si="83">IF(AR8="","-",TEXT(AR8,IF(AR8&lt;10,"0.0;_・","0;_・")))</f>
        <v>#REF!</v>
      </c>
      <c r="M8" s="189" t="e">
        <f t="shared" ref="M8:M12" si="84">IF(AS8="","-",TEXT(AS8,IF(AS8&lt;10,"0.0;_・","0;_・")))</f>
        <v>#REF!</v>
      </c>
      <c r="N8" s="189" t="e">
        <f t="shared" ref="N8:N12" si="85">IF(AT8="","-",TEXT(AT8,IF(AT8&lt;10,"0.0;_・","0;_・")))</f>
        <v>#REF!</v>
      </c>
      <c r="O8" s="189" t="e">
        <f t="shared" ref="O8:O12" si="86">IF(AU8="","-",TEXT(AU8,IF(AU8&lt;10,"0.0;_・","0;_・")))</f>
        <v>#REF!</v>
      </c>
      <c r="P8" s="191" t="e">
        <f t="shared" ref="P8:P12" si="87">IF(AV8="","-",TEXT(AV8,IF(AV8&lt;10,"0.0;_・","0;_・")))</f>
        <v>#REF!</v>
      </c>
      <c r="Q8" s="114" t="e">
        <f>IF(AW8="","-",TEXT(AW8,IF(AW8&lt;10,"0.0;_・","0;_・")))</f>
        <v>#REF!</v>
      </c>
      <c r="R8" s="189" t="e">
        <f t="shared" ref="R8:R12" si="88">IF(AX8="","-",TEXT(AX8,IF(AX8&lt;10,"0.0;_・","0;_・")))</f>
        <v>#REF!</v>
      </c>
      <c r="S8" s="189" t="e">
        <f t="shared" ref="S8:S12" si="89">IF(AY8="","-",TEXT(AY8,IF(AY8&lt;10,"0.0;_・","0;_・")))</f>
        <v>#REF!</v>
      </c>
      <c r="T8" s="189" t="e">
        <f t="shared" ref="T8:T12" si="90">IF(AZ8="","-",TEXT(AZ8,IF(AZ8&lt;10,"0.0;_・","0;_・")))</f>
        <v>#REF!</v>
      </c>
      <c r="U8" s="189" t="e">
        <f t="shared" ref="U8:U12" si="91">IF(BA8="","-",TEXT(BA8,IF(BA8&lt;10,"0.0;_・","0;_・")))</f>
        <v>#REF!</v>
      </c>
      <c r="V8" s="189" t="e">
        <f t="shared" ref="V8:V12" si="92">IF(BB8="","-",TEXT(BB8,IF(BB8&lt;10,"0.0;_・","0;_・")))</f>
        <v>#REF!</v>
      </c>
      <c r="W8" s="189" t="e">
        <f t="shared" ref="W8:W12" si="93">IF(BC8="","-",TEXT(BC8,IF(BC8&lt;10,"0.0;_・","0;_・")))</f>
        <v>#REF!</v>
      </c>
      <c r="X8" s="189" t="e">
        <f t="shared" ref="X8:X12" si="94">IF(BD8="","-",TEXT(BD8,IF(BD8&lt;10,"0.0;_・","0;_・")))</f>
        <v>#REF!</v>
      </c>
      <c r="Y8" s="190" t="e">
        <f t="shared" ref="Y8:Y12" si="95">IF(BE8="","-",TEXT(BE8,IF(BE8&lt;10,"0.0;_・","0;_・")))</f>
        <v>#REF!</v>
      </c>
      <c r="Z8" s="560" t="e">
        <f t="shared" ref="Z8:Z12" si="96">IF(BF8="","-",TEXT(BF8,IF(BF8&lt;10,"0.0;_・","0;_・")))</f>
        <v>#REF!</v>
      </c>
      <c r="AA8" s="560" t="e">
        <f t="shared" ref="AA8:AA12" si="97">IF(BG8="","-",TEXT(BG8,IF(BG8&lt;10,"0.0;_・","0;_・")))</f>
        <v>#REF!</v>
      </c>
      <c r="AB8" s="189" t="e">
        <f t="shared" ref="AB8:AB12" si="98">IF(BH8="","-",TEXT(BH8,IF(BH8&lt;10,"0.0;_・","0;_・")))</f>
        <v>#REF!</v>
      </c>
      <c r="AC8" s="114" t="e">
        <f t="shared" ref="AC8:AC14" si="99">IF(SUM(BJ8:CG8)/(CI8+CK8)&lt;0.5,"&lt;0.5",TEXT(SUM(BJ8:CG8)/(CI8+CK8),IF(SUM(BJ8:CG8)/(CI8+CK8)&lt;10,"0.0;_・","0;_・")))</f>
        <v>#REF!</v>
      </c>
      <c r="AD8" s="110" t="e">
        <f>IF(MAXA(AK8:BH8)&lt;0.5,"&lt;0.5",TEXT(MAXA(AK8:BH8),IF(MAXA(AK8:BH8)&lt;10,"0.0;_・","0;_・")))</f>
        <v>#REF!</v>
      </c>
      <c r="AE8" s="135" t="e">
        <f t="shared" si="69"/>
        <v>#REF!</v>
      </c>
      <c r="AF8" s="99" t="e">
        <f t="shared" si="70"/>
        <v>#REF!</v>
      </c>
      <c r="AK8" s="185" t="e">
        <f>#REF!</f>
        <v>#REF!</v>
      </c>
      <c r="AL8" s="183" t="e">
        <f>#REF!</f>
        <v>#REF!</v>
      </c>
      <c r="AM8" s="183" t="e">
        <f>#REF!</f>
        <v>#REF!</v>
      </c>
      <c r="AN8" s="183" t="e">
        <f>#REF!</f>
        <v>#REF!</v>
      </c>
      <c r="AO8" s="183" t="e">
        <f>#REF!</f>
        <v>#REF!</v>
      </c>
      <c r="AP8" s="183" t="e">
        <f>#REF!</f>
        <v>#REF!</v>
      </c>
      <c r="AQ8" s="183" t="e">
        <f>#REF!</f>
        <v>#REF!</v>
      </c>
      <c r="AR8" s="183" t="e">
        <f>#REF!</f>
        <v>#REF!</v>
      </c>
      <c r="AS8" s="183" t="e">
        <f>#REF!</f>
        <v>#REF!</v>
      </c>
      <c r="AT8" s="183" t="e">
        <f>#REF!</f>
        <v>#REF!</v>
      </c>
      <c r="AU8" s="183" t="e">
        <f>#REF!</f>
        <v>#REF!</v>
      </c>
      <c r="AV8" s="227" t="e">
        <f>#REF!</f>
        <v>#REF!</v>
      </c>
      <c r="AW8" s="185" t="e">
        <f>#REF!</f>
        <v>#REF!</v>
      </c>
      <c r="AX8" s="183" t="e">
        <f>#REF!</f>
        <v>#REF!</v>
      </c>
      <c r="AY8" s="183" t="e">
        <f>#REF!</f>
        <v>#REF!</v>
      </c>
      <c r="AZ8" s="183" t="e">
        <f>#REF!</f>
        <v>#REF!</v>
      </c>
      <c r="BA8" s="189" t="e">
        <f>#REF!</f>
        <v>#REF!</v>
      </c>
      <c r="BB8" s="189" t="e">
        <f>#REF!</f>
        <v>#REF!</v>
      </c>
      <c r="BC8" s="183" t="e">
        <f>#REF!</f>
        <v>#REF!</v>
      </c>
      <c r="BD8" s="189" t="e">
        <f>#REF!</f>
        <v>#REF!</v>
      </c>
      <c r="BE8" s="186" t="e">
        <f>#REF!</f>
        <v>#REF!</v>
      </c>
      <c r="BF8" s="295" t="e">
        <f>#REF!</f>
        <v>#REF!</v>
      </c>
      <c r="BG8" s="295" t="e">
        <f>#REF!</f>
        <v>#REF!</v>
      </c>
      <c r="BH8" s="438" t="e">
        <f>#REF!</f>
        <v>#REF!</v>
      </c>
      <c r="BI8" s="442"/>
      <c r="BJ8" s="670" t="e">
        <f>IF(AK8="&lt;0.5","a",IF(AK8="-","b",AK8*1))</f>
        <v>#REF!</v>
      </c>
      <c r="BK8" s="670" t="e">
        <f t="shared" ref="BK8:BK12" si="100">IF(AL8="&lt;0.5","a",IF(AL8="-","b",AL8*1))</f>
        <v>#REF!</v>
      </c>
      <c r="BL8" s="670" t="e">
        <f t="shared" ref="BL8:BL12" si="101">IF(AM8="&lt;0.5","a",IF(AM8="-","b",AM8*1))</f>
        <v>#REF!</v>
      </c>
      <c r="BM8" s="670" t="e">
        <f t="shared" ref="BM8:BM12" si="102">IF(AN8="&lt;0.5","a",IF(AN8="-","b",AN8*1))</f>
        <v>#REF!</v>
      </c>
      <c r="BN8" s="670" t="e">
        <f t="shared" ref="BN8:BN12" si="103">IF(AO8="&lt;0.5","a",IF(AO8="-","b",AO8*1))</f>
        <v>#REF!</v>
      </c>
      <c r="BO8" s="670" t="e">
        <f t="shared" ref="BO8:BO12" si="104">IF(AP8="&lt;0.5","a",IF(AP8="-","b",AP8*1))</f>
        <v>#REF!</v>
      </c>
      <c r="BP8" s="670" t="e">
        <f t="shared" ref="BP8:BP12" si="105">IF(AQ8="&lt;0.5","a",IF(AQ8="-","b",AQ8*1))</f>
        <v>#REF!</v>
      </c>
      <c r="BQ8" s="670" t="e">
        <f t="shared" ref="BQ8:BQ12" si="106">IF(AR8="&lt;0.5","a",IF(AR8="-","b",AR8*1))</f>
        <v>#REF!</v>
      </c>
      <c r="BR8" s="670" t="e">
        <f t="shared" ref="BR8:BR12" si="107">IF(AS8="&lt;0.5","a",IF(AS8="-","b",AS8*1))</f>
        <v>#REF!</v>
      </c>
      <c r="BS8" s="670" t="e">
        <f t="shared" ref="BS8:BS12" si="108">IF(AT8="&lt;0.5","a",IF(AT8="-","b",AT8*1))</f>
        <v>#REF!</v>
      </c>
      <c r="BT8" s="670" t="e">
        <f t="shared" ref="BT8:BT12" si="109">IF(AU8="&lt;0.5","a",IF(AU8="-","b",AU8*1))</f>
        <v>#REF!</v>
      </c>
      <c r="BU8" s="670" t="e">
        <f t="shared" ref="BU8:BU12" si="110">IF(AV8="&lt;0.5","a",IF(AV8="-","b",AV8*1))</f>
        <v>#REF!</v>
      </c>
      <c r="BV8" s="670" t="e">
        <f t="shared" ref="BV8:BV12" si="111">IF(AW8="&lt;0.5","a",IF(AW8="-","b",AW8*1))</f>
        <v>#REF!</v>
      </c>
      <c r="BW8" s="670" t="e">
        <f t="shared" ref="BW8:BW12" si="112">IF(AX8="&lt;0.5","a",IF(AX8="-","b",AX8*1))</f>
        <v>#REF!</v>
      </c>
      <c r="BX8" s="670" t="e">
        <f t="shared" ref="BX8:BX12" si="113">IF(AY8="&lt;0.5","a",IF(AY8="-","b",AY8*1))</f>
        <v>#REF!</v>
      </c>
      <c r="BY8" s="670" t="e">
        <f t="shared" ref="BY8:BY12" si="114">IF(AZ8="&lt;0.5","a",IF(AZ8="-","b",AZ8*1))</f>
        <v>#REF!</v>
      </c>
      <c r="BZ8" s="670" t="e">
        <f t="shared" ref="BZ8:BZ12" si="115">IF(BA8="&lt;0.5","a",IF(BA8="-","b",BA8*1))</f>
        <v>#REF!</v>
      </c>
      <c r="CA8" s="670" t="e">
        <f t="shared" ref="CA8:CA12" si="116">IF(BB8="&lt;0.5","a",IF(BB8="-","b",BB8*1))</f>
        <v>#REF!</v>
      </c>
      <c r="CB8" s="670" t="e">
        <f t="shared" ref="CB8:CB12" si="117">IF(BC8="&lt;0.5","a",IF(BC8="-","b",BC8*1))</f>
        <v>#REF!</v>
      </c>
      <c r="CC8" s="670" t="e">
        <f t="shared" ref="CC8:CC12" si="118">IF(BD8="&lt;0.5","a",IF(BD8="-","b",BD8*1))</f>
        <v>#REF!</v>
      </c>
      <c r="CD8" s="670" t="e">
        <f t="shared" ref="CD8:CD12" si="119">IF(BE8="&lt;0.5","a",IF(BE8="-","b",BE8*1))</f>
        <v>#REF!</v>
      </c>
      <c r="CE8" s="670" t="e">
        <f t="shared" ref="CE8:CE12" si="120">IF(BF8="&lt;0.5","a",IF(BF8="-","b",BF8*1))</f>
        <v>#REF!</v>
      </c>
      <c r="CF8" s="670" t="e">
        <f t="shared" ref="CF8:CF12" si="121">IF(BG8="&lt;0.5","a",IF(BG8="-","b",BG8*1))</f>
        <v>#REF!</v>
      </c>
      <c r="CG8" s="670" t="e">
        <f t="shared" ref="CG8:CG12" si="122">IF(BH8="&lt;0.5","a",IF(BH8="-","b",BH8*1))</f>
        <v>#REF!</v>
      </c>
      <c r="CH8" s="452"/>
      <c r="CI8" s="668">
        <f t="shared" si="72"/>
        <v>0</v>
      </c>
      <c r="CJ8" s="668">
        <f t="shared" si="73"/>
        <v>0</v>
      </c>
      <c r="CK8" s="668">
        <f t="shared" si="74"/>
        <v>0</v>
      </c>
      <c r="CL8" s="668">
        <f t="shared" si="75"/>
        <v>24</v>
      </c>
      <c r="CM8" s="452"/>
      <c r="CN8" s="452"/>
      <c r="CO8" s="634" t="e">
        <f t="shared" si="76"/>
        <v>#REF!</v>
      </c>
    </row>
    <row r="9" spans="1:93" s="103" customFormat="1" ht="12.95" customHeight="1" x14ac:dyDescent="0.15">
      <c r="A9" s="1444"/>
      <c r="B9" s="1453"/>
      <c r="C9" s="692" t="s">
        <v>141</v>
      </c>
      <c r="D9" s="182" t="s">
        <v>10</v>
      </c>
      <c r="E9" s="189" t="e">
        <f>IF(AK9="","-",TEXT(AK9,IF(AK9&lt;10,"0.0;_・","0;_・")))</f>
        <v>#REF!</v>
      </c>
      <c r="F9" s="189" t="e">
        <f t="shared" ref="F9:P9" si="123">IF(AL9="","-",TEXT(AL9,IF(AL9&lt;10,"0.0;_・","0;_・")))</f>
        <v>#REF!</v>
      </c>
      <c r="G9" s="189" t="e">
        <f t="shared" si="123"/>
        <v>#REF!</v>
      </c>
      <c r="H9" s="189" t="e">
        <f t="shared" si="123"/>
        <v>#REF!</v>
      </c>
      <c r="I9" s="189" t="e">
        <f t="shared" si="123"/>
        <v>#REF!</v>
      </c>
      <c r="J9" s="189" t="e">
        <f t="shared" si="123"/>
        <v>#REF!</v>
      </c>
      <c r="K9" s="189" t="e">
        <f t="shared" si="123"/>
        <v>#REF!</v>
      </c>
      <c r="L9" s="189" t="e">
        <f t="shared" si="123"/>
        <v>#REF!</v>
      </c>
      <c r="M9" s="189" t="e">
        <f t="shared" si="123"/>
        <v>#REF!</v>
      </c>
      <c r="N9" s="189" t="e">
        <f t="shared" si="123"/>
        <v>#REF!</v>
      </c>
      <c r="O9" s="189" t="e">
        <f t="shared" si="123"/>
        <v>#REF!</v>
      </c>
      <c r="P9" s="191" t="e">
        <f t="shared" si="123"/>
        <v>#REF!</v>
      </c>
      <c r="Q9" s="114" t="e">
        <f>IF(AW9="","-",TEXT(AW9,IF(AW9&lt;10,"0.0;_・","0;_・")))</f>
        <v>#REF!</v>
      </c>
      <c r="R9" s="189" t="e">
        <f t="shared" ref="R9:AB9" si="124">IF(AX9="","-",TEXT(AX9,IF(AX9&lt;10,"0.0;_・","0;_・")))</f>
        <v>#REF!</v>
      </c>
      <c r="S9" s="189" t="e">
        <f t="shared" si="124"/>
        <v>#REF!</v>
      </c>
      <c r="T9" s="189" t="e">
        <f t="shared" si="124"/>
        <v>#REF!</v>
      </c>
      <c r="U9" s="189" t="e">
        <f t="shared" si="124"/>
        <v>#REF!</v>
      </c>
      <c r="V9" s="189" t="e">
        <f t="shared" si="124"/>
        <v>#REF!</v>
      </c>
      <c r="W9" s="189" t="e">
        <f t="shared" si="124"/>
        <v>#REF!</v>
      </c>
      <c r="X9" s="189" t="e">
        <f t="shared" si="124"/>
        <v>#REF!</v>
      </c>
      <c r="Y9" s="190" t="e">
        <f t="shared" si="124"/>
        <v>#REF!</v>
      </c>
      <c r="Z9" s="560" t="e">
        <f t="shared" si="124"/>
        <v>#REF!</v>
      </c>
      <c r="AA9" s="560" t="e">
        <f t="shared" si="124"/>
        <v>#REF!</v>
      </c>
      <c r="AB9" s="189" t="e">
        <f t="shared" si="124"/>
        <v>#REF!</v>
      </c>
      <c r="AC9" s="114" t="e">
        <f t="shared" si="99"/>
        <v>#REF!</v>
      </c>
      <c r="AD9" s="110" t="e">
        <f>IF(MAXA(AK9:BH9)&lt;0.5,"&lt;0.5",TEXT(MAXA(AK9:BH9),IF(MAXA(AK9:BH9)&lt;10,"0.0;_・","0;_・")))</f>
        <v>#REF!</v>
      </c>
      <c r="AE9" s="135" t="e">
        <f t="shared" si="69"/>
        <v>#REF!</v>
      </c>
      <c r="AF9" s="99" t="e">
        <f t="shared" si="70"/>
        <v>#REF!</v>
      </c>
      <c r="AK9" s="185" t="e">
        <f>#REF!</f>
        <v>#REF!</v>
      </c>
      <c r="AL9" s="183" t="e">
        <f>#REF!</f>
        <v>#REF!</v>
      </c>
      <c r="AM9" s="183" t="e">
        <f>#REF!</f>
        <v>#REF!</v>
      </c>
      <c r="AN9" s="183" t="e">
        <f>#REF!</f>
        <v>#REF!</v>
      </c>
      <c r="AO9" s="183" t="e">
        <f>#REF!</f>
        <v>#REF!</v>
      </c>
      <c r="AP9" s="183" t="e">
        <f>#REF!</f>
        <v>#REF!</v>
      </c>
      <c r="AQ9" s="183" t="e">
        <f>#REF!</f>
        <v>#REF!</v>
      </c>
      <c r="AR9" s="183" t="e">
        <f>#REF!</f>
        <v>#REF!</v>
      </c>
      <c r="AS9" s="183" t="e">
        <f>#REF!</f>
        <v>#REF!</v>
      </c>
      <c r="AT9" s="183" t="e">
        <f>#REF!</f>
        <v>#REF!</v>
      </c>
      <c r="AU9" s="183" t="e">
        <f>#REF!</f>
        <v>#REF!</v>
      </c>
      <c r="AV9" s="227" t="e">
        <f>#REF!</f>
        <v>#REF!</v>
      </c>
      <c r="AW9" s="185" t="e">
        <f>#REF!</f>
        <v>#REF!</v>
      </c>
      <c r="AX9" s="183" t="e">
        <f>#REF!</f>
        <v>#REF!</v>
      </c>
      <c r="AY9" s="183" t="e">
        <f>#REF!</f>
        <v>#REF!</v>
      </c>
      <c r="AZ9" s="183" t="e">
        <f>#REF!</f>
        <v>#REF!</v>
      </c>
      <c r="BA9" s="189" t="e">
        <f>#REF!</f>
        <v>#REF!</v>
      </c>
      <c r="BB9" s="189" t="e">
        <f>#REF!</f>
        <v>#REF!</v>
      </c>
      <c r="BC9" s="183" t="e">
        <f>#REF!</f>
        <v>#REF!</v>
      </c>
      <c r="BD9" s="189" t="e">
        <f>#REF!</f>
        <v>#REF!</v>
      </c>
      <c r="BE9" s="186" t="e">
        <f>#REF!</f>
        <v>#REF!</v>
      </c>
      <c r="BF9" s="295" t="e">
        <f>#REF!</f>
        <v>#REF!</v>
      </c>
      <c r="BG9" s="295" t="e">
        <f>#REF!</f>
        <v>#REF!</v>
      </c>
      <c r="BH9" s="438" t="e">
        <f>#REF!</f>
        <v>#REF!</v>
      </c>
      <c r="BI9" s="442"/>
      <c r="BJ9" s="670" t="e">
        <f>IF(AK9="&lt;0.5","a",IF(AK9="-","b",AK9*1))</f>
        <v>#REF!</v>
      </c>
      <c r="BK9" s="670" t="e">
        <f t="shared" ref="BK9:BT11" si="125">IF(AL9="&lt;0.5","a",IF(AL9="-","b",AL9*1))</f>
        <v>#REF!</v>
      </c>
      <c r="BL9" s="670" t="e">
        <f t="shared" si="125"/>
        <v>#REF!</v>
      </c>
      <c r="BM9" s="670" t="e">
        <f t="shared" si="125"/>
        <v>#REF!</v>
      </c>
      <c r="BN9" s="670" t="e">
        <f t="shared" si="125"/>
        <v>#REF!</v>
      </c>
      <c r="BO9" s="670" t="e">
        <f t="shared" si="125"/>
        <v>#REF!</v>
      </c>
      <c r="BP9" s="670" t="e">
        <f t="shared" si="125"/>
        <v>#REF!</v>
      </c>
      <c r="BQ9" s="670" t="e">
        <f t="shared" si="125"/>
        <v>#REF!</v>
      </c>
      <c r="BR9" s="670" t="e">
        <f t="shared" si="125"/>
        <v>#REF!</v>
      </c>
      <c r="BS9" s="670" t="e">
        <f t="shared" si="125"/>
        <v>#REF!</v>
      </c>
      <c r="BT9" s="670" t="e">
        <f t="shared" si="125"/>
        <v>#REF!</v>
      </c>
      <c r="BU9" s="670" t="e">
        <f t="shared" si="110"/>
        <v>#REF!</v>
      </c>
      <c r="BV9" s="670" t="e">
        <f t="shared" si="111"/>
        <v>#REF!</v>
      </c>
      <c r="BW9" s="670" t="e">
        <f t="shared" si="112"/>
        <v>#REF!</v>
      </c>
      <c r="BX9" s="670" t="e">
        <f t="shared" si="113"/>
        <v>#REF!</v>
      </c>
      <c r="BY9" s="670" t="e">
        <f t="shared" si="114"/>
        <v>#REF!</v>
      </c>
      <c r="BZ9" s="670" t="e">
        <f t="shared" si="115"/>
        <v>#REF!</v>
      </c>
      <c r="CA9" s="670" t="e">
        <f t="shared" si="116"/>
        <v>#REF!</v>
      </c>
      <c r="CB9" s="670" t="e">
        <f t="shared" si="117"/>
        <v>#REF!</v>
      </c>
      <c r="CC9" s="670" t="e">
        <f t="shared" si="118"/>
        <v>#REF!</v>
      </c>
      <c r="CD9" s="670" t="e">
        <f t="shared" si="119"/>
        <v>#REF!</v>
      </c>
      <c r="CE9" s="670" t="e">
        <f t="shared" si="120"/>
        <v>#REF!</v>
      </c>
      <c r="CF9" s="670" t="e">
        <f t="shared" si="121"/>
        <v>#REF!</v>
      </c>
      <c r="CG9" s="670" t="e">
        <f t="shared" si="122"/>
        <v>#REF!</v>
      </c>
      <c r="CH9" s="452"/>
      <c r="CI9" s="668">
        <f t="shared" si="72"/>
        <v>0</v>
      </c>
      <c r="CJ9" s="668">
        <f t="shared" si="73"/>
        <v>0</v>
      </c>
      <c r="CK9" s="668">
        <f t="shared" si="74"/>
        <v>0</v>
      </c>
      <c r="CL9" s="668">
        <f t="shared" si="75"/>
        <v>24</v>
      </c>
      <c r="CM9" s="452"/>
      <c r="CN9" s="452"/>
      <c r="CO9" s="634" t="e">
        <f t="shared" si="76"/>
        <v>#REF!</v>
      </c>
    </row>
    <row r="10" spans="1:93" s="103" customFormat="1" ht="12.95" customHeight="1" thickBot="1" x14ac:dyDescent="0.2">
      <c r="A10" s="1444"/>
      <c r="B10" s="1454"/>
      <c r="C10" s="707" t="s">
        <v>142</v>
      </c>
      <c r="D10" s="394" t="s">
        <v>10</v>
      </c>
      <c r="E10" s="281" t="e">
        <f>IF(COUNTIF(BJ7:BJ9,"b")=3,"-",(IF((SUM(BJ7:BJ9)/(COUNTIF(BJ7:BJ9,"a")+COUNTIF(BJ7:BJ9,"&gt;=0")))&lt;0.5,"&lt;0.5",TEXT((SUM(BJ7:BJ9)/(COUNTIF(BJ7:BJ9,"a")+COUNTIF(BJ7:BJ9,"&gt;=0"))),IF((SUM(BJ7:BJ9)/(COUNTIF(BJ7:BJ9,"a")+COUNTIF(BJ7:BJ9,"&gt;=0")))&lt;10,"0.0;_・","0;_・")))))</f>
        <v>#REF!</v>
      </c>
      <c r="F10" s="281" t="e">
        <f t="shared" ref="F10" si="126">IF(COUNTIF(BK7:BK9,"b")=3,"-",(IF((SUM(BK7:BK9)/(COUNTIF(BK7:BK9,"a")+COUNTIF(BK7:BK9,"&gt;=0")))&lt;0.5,"&lt;0.5",TEXT((SUM(BK7:BK9)/(COUNTIF(BK7:BK9,"a")+COUNTIF(BK7:BK9,"&gt;=0"))),IF((SUM(BK7:BK9)/(COUNTIF(BK7:BK9,"a")+COUNTIF(BK7:BK9,"&gt;=0")))&lt;10,"0.0;_・","0;_・")))))</f>
        <v>#REF!</v>
      </c>
      <c r="G10" s="281" t="e">
        <f t="shared" ref="G10" si="127">IF(COUNTIF(BL7:BL9,"b")=3,"-",(IF((SUM(BL7:BL9)/(COUNTIF(BL7:BL9,"a")+COUNTIF(BL7:BL9,"&gt;=0")))&lt;0.5,"&lt;0.5",TEXT((SUM(BL7:BL9)/(COUNTIF(BL7:BL9,"a")+COUNTIF(BL7:BL9,"&gt;=0"))),IF((SUM(BL7:BL9)/(COUNTIF(BL7:BL9,"a")+COUNTIF(BL7:BL9,"&gt;=0")))&lt;10,"0.0;_・","0;_・")))))</f>
        <v>#REF!</v>
      </c>
      <c r="H10" s="281" t="e">
        <f t="shared" ref="H10" si="128">IF(COUNTIF(BM7:BM9,"b")=3,"-",(IF((SUM(BM7:BM9)/(COUNTIF(BM7:BM9,"a")+COUNTIF(BM7:BM9,"&gt;=0")))&lt;0.5,"&lt;0.5",TEXT((SUM(BM7:BM9)/(COUNTIF(BM7:BM9,"a")+COUNTIF(BM7:BM9,"&gt;=0"))),IF((SUM(BM7:BM9)/(COUNTIF(BM7:BM9,"a")+COUNTIF(BM7:BM9,"&gt;=0")))&lt;10,"0.0;_・","0;_・")))))</f>
        <v>#REF!</v>
      </c>
      <c r="I10" s="281" t="e">
        <f t="shared" ref="I10" si="129">IF(COUNTIF(BN7:BN9,"b")=3,"-",(IF((SUM(BN7:BN9)/(COUNTIF(BN7:BN9,"a")+COUNTIF(BN7:BN9,"&gt;=0")))&lt;0.5,"&lt;0.5",TEXT((SUM(BN7:BN9)/(COUNTIF(BN7:BN9,"a")+COUNTIF(BN7:BN9,"&gt;=0"))),IF((SUM(BN7:BN9)/(COUNTIF(BN7:BN9,"a")+COUNTIF(BN7:BN9,"&gt;=0")))&lt;10,"0.0;_・","0;_・")))))</f>
        <v>#REF!</v>
      </c>
      <c r="J10" s="281" t="e">
        <f t="shared" ref="J10" si="130">IF(COUNTIF(BO7:BO9,"b")=3,"-",(IF((SUM(BO7:BO9)/(COUNTIF(BO7:BO9,"a")+COUNTIF(BO7:BO9,"&gt;=0")))&lt;0.5,"&lt;0.5",TEXT((SUM(BO7:BO9)/(COUNTIF(BO7:BO9,"a")+COUNTIF(BO7:BO9,"&gt;=0"))),IF((SUM(BO7:BO9)/(COUNTIF(BO7:BO9,"a")+COUNTIF(BO7:BO9,"&gt;=0")))&lt;10,"0.0;_・","0;_・")))))</f>
        <v>#REF!</v>
      </c>
      <c r="K10" s="281" t="e">
        <f t="shared" ref="K10" si="131">IF(COUNTIF(BP7:BP9,"b")=3,"-",(IF((SUM(BP7:BP9)/(COUNTIF(BP7:BP9,"a")+COUNTIF(BP7:BP9,"&gt;=0")))&lt;0.5,"&lt;0.5",TEXT((SUM(BP7:BP9)/(COUNTIF(BP7:BP9,"a")+COUNTIF(BP7:BP9,"&gt;=0"))),IF((SUM(BP7:BP9)/(COUNTIF(BP7:BP9,"a")+COUNTIF(BP7:BP9,"&gt;=0")))&lt;10,"0.0;_・","0;_・")))))</f>
        <v>#REF!</v>
      </c>
      <c r="L10" s="281" t="e">
        <f t="shared" ref="L10" si="132">IF(COUNTIF(BQ7:BQ9,"b")=3,"-",(IF((SUM(BQ7:BQ9)/(COUNTIF(BQ7:BQ9,"a")+COUNTIF(BQ7:BQ9,"&gt;=0")))&lt;0.5,"&lt;0.5",TEXT((SUM(BQ7:BQ9)/(COUNTIF(BQ7:BQ9,"a")+COUNTIF(BQ7:BQ9,"&gt;=0"))),IF((SUM(BQ7:BQ9)/(COUNTIF(BQ7:BQ9,"a")+COUNTIF(BQ7:BQ9,"&gt;=0")))&lt;10,"0.0;_・","0;_・")))))</f>
        <v>#REF!</v>
      </c>
      <c r="M10" s="281" t="e">
        <f t="shared" ref="M10" si="133">IF(COUNTIF(BR7:BR9,"b")=3,"-",(IF((SUM(BR7:BR9)/(COUNTIF(BR7:BR9,"a")+COUNTIF(BR7:BR9,"&gt;=0")))&lt;0.5,"&lt;0.5",TEXT((SUM(BR7:BR9)/(COUNTIF(BR7:BR9,"a")+COUNTIF(BR7:BR9,"&gt;=0"))),IF((SUM(BR7:BR9)/(COUNTIF(BR7:BR9,"a")+COUNTIF(BR7:BR9,"&gt;=0")))&lt;10,"0.0;_・","0;_・")))))</f>
        <v>#REF!</v>
      </c>
      <c r="N10" s="281" t="e">
        <f t="shared" ref="N10" si="134">IF(COUNTIF(BS7:BS9,"b")=3,"-",(IF((SUM(BS7:BS9)/(COUNTIF(BS7:BS9,"a")+COUNTIF(BS7:BS9,"&gt;=0")))&lt;0.5,"&lt;0.5",TEXT((SUM(BS7:BS9)/(COUNTIF(BS7:BS9,"a")+COUNTIF(BS7:BS9,"&gt;=0"))),IF((SUM(BS7:BS9)/(COUNTIF(BS7:BS9,"a")+COUNTIF(BS7:BS9,"&gt;=0")))&lt;10,"0.0;_・","0;_・")))))</f>
        <v>#REF!</v>
      </c>
      <c r="O10" s="281" t="e">
        <f t="shared" ref="O10" si="135">IF(COUNTIF(BT7:BT9,"b")=3,"-",(IF((SUM(BT7:BT9)/(COUNTIF(BT7:BT9,"a")+COUNTIF(BT7:BT9,"&gt;=0")))&lt;0.5,"&lt;0.5",TEXT((SUM(BT7:BT9)/(COUNTIF(BT7:BT9,"a")+COUNTIF(BT7:BT9,"&gt;=0"))),IF((SUM(BT7:BT9)/(COUNTIF(BT7:BT9,"a")+COUNTIF(BT7:BT9,"&gt;=0")))&lt;10,"0.0;_・","0;_・")))))</f>
        <v>#REF!</v>
      </c>
      <c r="P10" s="371" t="e">
        <f t="shared" ref="P10" si="136">IF(COUNTIF(BU7:BU9,"b")=3,"-",(IF((SUM(BU7:BU9)/(COUNTIF(BU7:BU9,"a")+COUNTIF(BU7:BU9,"&gt;=0")))&lt;0.5,"&lt;0.5",TEXT((SUM(BU7:BU9)/(COUNTIF(BU7:BU9,"a")+COUNTIF(BU7:BU9,"&gt;=0"))),IF((SUM(BU7:BU9)/(COUNTIF(BU7:BU9,"a")+COUNTIF(BU7:BU9,"&gt;=0")))&lt;10,"0.0;_・","0;_・")))))</f>
        <v>#REF!</v>
      </c>
      <c r="Q10" s="280" t="e">
        <f>IF(COUNTIF(BV7:BV9,"b")=3,"-",(IF((SUM(BV7:BV9)/(COUNTIF(BV7:BV9,"a")+COUNTIF(BV7:BV9,"&gt;=0")))&lt;0.5,"&lt;0.5",TEXT((SUM(BV7:BV9)/(COUNTIF(BV7:BV9,"a")+COUNTIF(BV7:BV9,"&gt;=0"))),IF((SUM(BV7:BV9)/(COUNTIF(BV7:BV9,"a")+COUNTIF(BV7:BV9,"&gt;=0")))&lt;10,"0.0;_・","0;_・")))))</f>
        <v>#REF!</v>
      </c>
      <c r="R10" s="281" t="e">
        <f t="shared" ref="R10" si="137">IF(COUNTIF(BW7:BW9,"b")=3,"-",(IF((SUM(BW7:BW9)/(COUNTIF(BW7:BW9,"a")+COUNTIF(BW7:BW9,"&gt;=0")))&lt;0.5,"&lt;0.5",TEXT((SUM(BW7:BW9)/(COUNTIF(BW7:BW9,"a")+COUNTIF(BW7:BW9,"&gt;=0"))),IF((SUM(BW7:BW9)/(COUNTIF(BW7:BW9,"a")+COUNTIF(BW7:BW9,"&gt;=0")))&lt;10,"0.0;_・","0;_・")))))</f>
        <v>#REF!</v>
      </c>
      <c r="S10" s="281" t="e">
        <f t="shared" ref="S10" si="138">IF(COUNTIF(BX7:BX9,"b")=3,"-",(IF((SUM(BX7:BX9)/(COUNTIF(BX7:BX9,"a")+COUNTIF(BX7:BX9,"&gt;=0")))&lt;0.5,"&lt;0.5",TEXT((SUM(BX7:BX9)/(COUNTIF(BX7:BX9,"a")+COUNTIF(BX7:BX9,"&gt;=0"))),IF((SUM(BX7:BX9)/(COUNTIF(BX7:BX9,"a")+COUNTIF(BX7:BX9,"&gt;=0")))&lt;10,"0.0;_・","0;_・")))))</f>
        <v>#REF!</v>
      </c>
      <c r="T10" s="281" t="e">
        <f t="shared" ref="T10" si="139">IF(COUNTIF(BY7:BY9,"b")=3,"-",(IF((SUM(BY7:BY9)/(COUNTIF(BY7:BY9,"a")+COUNTIF(BY7:BY9,"&gt;=0")))&lt;0.5,"&lt;0.5",TEXT((SUM(BY7:BY9)/(COUNTIF(BY7:BY9,"a")+COUNTIF(BY7:BY9,"&gt;=0"))),IF((SUM(BY7:BY9)/(COUNTIF(BY7:BY9,"a")+COUNTIF(BY7:BY9,"&gt;=0")))&lt;10,"0.0;_・","0;_・")))))</f>
        <v>#REF!</v>
      </c>
      <c r="U10" s="281" t="e">
        <f t="shared" ref="U10" si="140">IF(COUNTIF(BZ7:BZ9,"b")=3,"-",(IF((SUM(BZ7:BZ9)/(COUNTIF(BZ7:BZ9,"a")+COUNTIF(BZ7:BZ9,"&gt;=0")))&lt;0.5,"&lt;0.5",TEXT((SUM(BZ7:BZ9)/(COUNTIF(BZ7:BZ9,"a")+COUNTIF(BZ7:BZ9,"&gt;=0"))),IF((SUM(BZ7:BZ9)/(COUNTIF(BZ7:BZ9,"a")+COUNTIF(BZ7:BZ9,"&gt;=0")))&lt;10,"0.0;_・","0;_・")))))</f>
        <v>#REF!</v>
      </c>
      <c r="V10" s="281" t="e">
        <f t="shared" ref="V10" si="141">IF(COUNTIF(CA7:CA9,"b")=3,"-",(IF((SUM(CA7:CA9)/(COUNTIF(CA7:CA9,"a")+COUNTIF(CA7:CA9,"&gt;=0")))&lt;0.5,"&lt;0.5",TEXT((SUM(CA7:CA9)/(COUNTIF(CA7:CA9,"a")+COUNTIF(CA7:CA9,"&gt;=0"))),IF((SUM(CA7:CA9)/(COUNTIF(CA7:CA9,"a")+COUNTIF(CA7:CA9,"&gt;=0")))&lt;10,"0.0;_・","0;_・")))))</f>
        <v>#REF!</v>
      </c>
      <c r="W10" s="281" t="e">
        <f t="shared" ref="W10" si="142">IF(COUNTIF(CB7:CB9,"b")=3,"-",(IF((SUM(CB7:CB9)/(COUNTIF(CB7:CB9,"a")+COUNTIF(CB7:CB9,"&gt;=0")))&lt;0.5,"&lt;0.5",TEXT((SUM(CB7:CB9)/(COUNTIF(CB7:CB9,"a")+COUNTIF(CB7:CB9,"&gt;=0"))),IF((SUM(CB7:CB9)/(COUNTIF(CB7:CB9,"a")+COUNTIF(CB7:CB9,"&gt;=0")))&lt;10,"0.0;_・","0;_・")))))</f>
        <v>#REF!</v>
      </c>
      <c r="X10" s="281" t="e">
        <f t="shared" ref="X10" si="143">IF(COUNTIF(CC7:CC9,"b")=3,"-",(IF((SUM(CC7:CC9)/(COUNTIF(CC7:CC9,"a")+COUNTIF(CC7:CC9,"&gt;=0")))&lt;0.5,"&lt;0.5",TEXT((SUM(CC7:CC9)/(COUNTIF(CC7:CC9,"a")+COUNTIF(CC7:CC9,"&gt;=0"))),IF((SUM(CC7:CC9)/(COUNTIF(CC7:CC9,"a")+COUNTIF(CC7:CC9,"&gt;=0")))&lt;10,"0.0;_・","0;_・")))))</f>
        <v>#REF!</v>
      </c>
      <c r="Y10" s="283" t="e">
        <f t="shared" ref="Y10" si="144">IF(COUNTIF(CD7:CD9,"b")=3,"-",(IF((SUM(CD7:CD9)/(COUNTIF(CD7:CD9,"a")+COUNTIF(CD7:CD9,"&gt;=0")))&lt;0.5,"&lt;0.5",TEXT((SUM(CD7:CD9)/(COUNTIF(CD7:CD9,"a")+COUNTIF(CD7:CD9,"&gt;=0"))),IF((SUM(CD7:CD9)/(COUNTIF(CD7:CD9,"a")+COUNTIF(CD7:CD9,"&gt;=0")))&lt;10,"0.0;_・","0;_・")))))</f>
        <v>#REF!</v>
      </c>
      <c r="Z10" s="698" t="e">
        <f t="shared" ref="Z10" si="145">IF(COUNTIF(CE7:CE9,"b")=3,"-",(IF((SUM(CE7:CE9)/(COUNTIF(CE7:CE9,"a")+COUNTIF(CE7:CE9,"&gt;=0")))&lt;0.5,"&lt;0.5",TEXT((SUM(CE7:CE9)/(COUNTIF(CE7:CE9,"a")+COUNTIF(CE7:CE9,"&gt;=0"))),IF((SUM(CE7:CE9)/(COUNTIF(CE7:CE9,"a")+COUNTIF(CE7:CE9,"&gt;=0")))&lt;10,"0.0;_・","0;_・")))))</f>
        <v>#REF!</v>
      </c>
      <c r="AA10" s="698" t="e">
        <f t="shared" ref="AA10" si="146">IF(COUNTIF(CF7:CF9,"b")=3,"-",(IF((SUM(CF7:CF9)/(COUNTIF(CF7:CF9,"a")+COUNTIF(CF7:CF9,"&gt;=0")))&lt;0.5,"&lt;0.5",TEXT((SUM(CF7:CF9)/(COUNTIF(CF7:CF9,"a")+COUNTIF(CF7:CF9,"&gt;=0"))),IF((SUM(CF7:CF9)/(COUNTIF(CF7:CF9,"a")+COUNTIF(CF7:CF9,"&gt;=0")))&lt;10,"0.0;_・","0;_・")))))</f>
        <v>#REF!</v>
      </c>
      <c r="AB10" s="281" t="e">
        <f t="shared" ref="AB10" si="147">IF(COUNTIF(CG7:CG9,"b")=3,"-",(IF((SUM(CG7:CG9)/(COUNTIF(CG7:CG9,"a")+COUNTIF(CG7:CG9,"&gt;=0")))&lt;0.5,"&lt;0.5",TEXT((SUM(CG7:CG9)/(COUNTIF(CG7:CG9,"a")+COUNTIF(CG7:CG9,"&gt;=0"))),IF((SUM(CG7:CG9)/(COUNTIF(CG7:CG9,"a")+COUNTIF(CG7:CG9,"&gt;=0")))&lt;10,"0.0;_・","0;_・")))))</f>
        <v>#REF!</v>
      </c>
      <c r="AC10" s="280" t="e">
        <f>IF(SUM(BJ10:CG10)/(CI10+CK10)&lt;0.5,"&lt;0.5",TEXT(SUM(BJ10:CG10)/(CI10+CK10),IF(SUM(BJ10:CG10)/(CI10+CK10)&lt;10,"0.0;_・","0;_・")))</f>
        <v>#REF!</v>
      </c>
      <c r="AD10" s="724" t="e">
        <f>IF(MAXA(BJ10:CG10)&lt;0.5,"&lt;0.5",TEXT(MAXA(BJ10:CG10),IF(MAXA(BJ10:CG10)&lt;10,"0.0;_・","0;_・")))</f>
        <v>#REF!</v>
      </c>
      <c r="AE10" s="282" t="e">
        <f t="shared" si="69"/>
        <v>#REF!</v>
      </c>
      <c r="AF10" s="99" t="e">
        <f t="shared" si="70"/>
        <v>#REF!</v>
      </c>
      <c r="AK10" s="717" t="e">
        <f t="shared" ref="AK10" si="148">E10</f>
        <v>#REF!</v>
      </c>
      <c r="AL10" s="718" t="e">
        <f t="shared" ref="AL10" si="149">F10</f>
        <v>#REF!</v>
      </c>
      <c r="AM10" s="718" t="e">
        <f t="shared" ref="AM10" si="150">G10</f>
        <v>#REF!</v>
      </c>
      <c r="AN10" s="718" t="e">
        <f t="shared" ref="AN10" si="151">H10</f>
        <v>#REF!</v>
      </c>
      <c r="AO10" s="718" t="e">
        <f t="shared" ref="AO10" si="152">I10</f>
        <v>#REF!</v>
      </c>
      <c r="AP10" s="718" t="e">
        <f t="shared" ref="AP10" si="153">J10</f>
        <v>#REF!</v>
      </c>
      <c r="AQ10" s="718" t="e">
        <f t="shared" ref="AQ10" si="154">K10</f>
        <v>#REF!</v>
      </c>
      <c r="AR10" s="718" t="e">
        <f t="shared" ref="AR10" si="155">L10</f>
        <v>#REF!</v>
      </c>
      <c r="AS10" s="718" t="e">
        <f t="shared" ref="AS10" si="156">M10</f>
        <v>#REF!</v>
      </c>
      <c r="AT10" s="718" t="e">
        <f t="shared" ref="AT10" si="157">N10</f>
        <v>#REF!</v>
      </c>
      <c r="AU10" s="718" t="e">
        <f t="shared" ref="AU10" si="158">O10</f>
        <v>#REF!</v>
      </c>
      <c r="AV10" s="718" t="e">
        <f t="shared" ref="AV10" si="159">P10</f>
        <v>#REF!</v>
      </c>
      <c r="AW10" s="718" t="e">
        <f t="shared" ref="AW10" si="160">Q10</f>
        <v>#REF!</v>
      </c>
      <c r="AX10" s="718" t="e">
        <f t="shared" ref="AX10" si="161">R10</f>
        <v>#REF!</v>
      </c>
      <c r="AY10" s="718" t="e">
        <f t="shared" ref="AY10" si="162">S10</f>
        <v>#REF!</v>
      </c>
      <c r="AZ10" s="718" t="e">
        <f t="shared" ref="AZ10" si="163">T10</f>
        <v>#REF!</v>
      </c>
      <c r="BA10" s="718" t="e">
        <f t="shared" ref="BA10" si="164">U10</f>
        <v>#REF!</v>
      </c>
      <c r="BB10" s="718" t="e">
        <f t="shared" ref="BB10" si="165">V10</f>
        <v>#REF!</v>
      </c>
      <c r="BC10" s="718" t="e">
        <f t="shared" ref="BC10" si="166">W10</f>
        <v>#REF!</v>
      </c>
      <c r="BD10" s="718" t="e">
        <f t="shared" ref="BD10" si="167">X10</f>
        <v>#REF!</v>
      </c>
      <c r="BE10" s="718" t="e">
        <f t="shared" ref="BE10" si="168">Y10</f>
        <v>#REF!</v>
      </c>
      <c r="BF10" s="718" t="e">
        <f t="shared" ref="BF10" si="169">Z10</f>
        <v>#REF!</v>
      </c>
      <c r="BG10" s="718" t="e">
        <f t="shared" ref="BG10" si="170">AA10</f>
        <v>#REF!</v>
      </c>
      <c r="BH10" s="718" t="e">
        <f t="shared" ref="BH10" si="171">AB10</f>
        <v>#REF!</v>
      </c>
      <c r="BI10" s="719"/>
      <c r="BJ10" s="720" t="e">
        <f>IF(AK10="&lt;0.5","a",IF(AK10="-","b",AK10*1))</f>
        <v>#REF!</v>
      </c>
      <c r="BK10" s="720" t="e">
        <f t="shared" si="125"/>
        <v>#REF!</v>
      </c>
      <c r="BL10" s="720" t="e">
        <f t="shared" si="125"/>
        <v>#REF!</v>
      </c>
      <c r="BM10" s="720" t="e">
        <f t="shared" si="125"/>
        <v>#REF!</v>
      </c>
      <c r="BN10" s="720" t="e">
        <f t="shared" si="125"/>
        <v>#REF!</v>
      </c>
      <c r="BO10" s="720" t="e">
        <f t="shared" si="125"/>
        <v>#REF!</v>
      </c>
      <c r="BP10" s="720" t="e">
        <f t="shared" si="125"/>
        <v>#REF!</v>
      </c>
      <c r="BQ10" s="720" t="e">
        <f t="shared" si="125"/>
        <v>#REF!</v>
      </c>
      <c r="BR10" s="720" t="e">
        <f t="shared" si="125"/>
        <v>#REF!</v>
      </c>
      <c r="BS10" s="720" t="e">
        <f t="shared" si="125"/>
        <v>#REF!</v>
      </c>
      <c r="BT10" s="720" t="e">
        <f t="shared" si="125"/>
        <v>#REF!</v>
      </c>
      <c r="BU10" s="720" t="e">
        <f t="shared" si="110"/>
        <v>#REF!</v>
      </c>
      <c r="BV10" s="720" t="e">
        <f t="shared" si="111"/>
        <v>#REF!</v>
      </c>
      <c r="BW10" s="720" t="e">
        <f t="shared" si="112"/>
        <v>#REF!</v>
      </c>
      <c r="BX10" s="720" t="e">
        <f t="shared" si="113"/>
        <v>#REF!</v>
      </c>
      <c r="BY10" s="720" t="e">
        <f t="shared" si="114"/>
        <v>#REF!</v>
      </c>
      <c r="BZ10" s="720" t="e">
        <f t="shared" si="115"/>
        <v>#REF!</v>
      </c>
      <c r="CA10" s="720" t="e">
        <f t="shared" si="116"/>
        <v>#REF!</v>
      </c>
      <c r="CB10" s="720" t="e">
        <f t="shared" si="117"/>
        <v>#REF!</v>
      </c>
      <c r="CC10" s="720" t="e">
        <f t="shared" si="118"/>
        <v>#REF!</v>
      </c>
      <c r="CD10" s="720" t="e">
        <f t="shared" si="119"/>
        <v>#REF!</v>
      </c>
      <c r="CE10" s="720" t="e">
        <f t="shared" si="120"/>
        <v>#REF!</v>
      </c>
      <c r="CF10" s="720" t="e">
        <f t="shared" si="121"/>
        <v>#REF!</v>
      </c>
      <c r="CG10" s="720" t="e">
        <f t="shared" si="122"/>
        <v>#REF!</v>
      </c>
      <c r="CH10" s="721"/>
      <c r="CI10" s="722">
        <f>COUNTIF(BJ10:CG10,"a")</f>
        <v>0</v>
      </c>
      <c r="CJ10" s="722">
        <f t="shared" si="73"/>
        <v>0</v>
      </c>
      <c r="CK10" s="722">
        <f>COUNTIF(BJ10:CG10,"&gt;=0")</f>
        <v>0</v>
      </c>
      <c r="CL10" s="722">
        <f t="shared" si="75"/>
        <v>24</v>
      </c>
      <c r="CM10" s="721"/>
      <c r="CN10" s="721"/>
      <c r="CO10" s="723" t="e">
        <f t="shared" ref="CO10" si="172">AVERAGEA(BJ10:CG10)</f>
        <v>#REF!</v>
      </c>
    </row>
    <row r="11" spans="1:93" s="103" customFormat="1" ht="12.95" customHeight="1" x14ac:dyDescent="0.15">
      <c r="A11" s="1444"/>
      <c r="B11" s="1452" t="s">
        <v>6</v>
      </c>
      <c r="C11" s="704" t="s">
        <v>139</v>
      </c>
      <c r="D11" s="397" t="s">
        <v>10</v>
      </c>
      <c r="E11" s="398" t="e">
        <f t="shared" ref="E11:AB11" si="173">IF(AK11="","-",TEXT(AK11,IF(AK11&lt;10,"0.0;_・","0;_・")))</f>
        <v>#REF!</v>
      </c>
      <c r="F11" s="398" t="e">
        <f t="shared" si="173"/>
        <v>#REF!</v>
      </c>
      <c r="G11" s="398" t="e">
        <f t="shared" si="173"/>
        <v>#REF!</v>
      </c>
      <c r="H11" s="398" t="e">
        <f t="shared" si="173"/>
        <v>#REF!</v>
      </c>
      <c r="I11" s="398" t="e">
        <f t="shared" si="173"/>
        <v>#REF!</v>
      </c>
      <c r="J11" s="398" t="e">
        <f t="shared" si="173"/>
        <v>#REF!</v>
      </c>
      <c r="K11" s="398" t="e">
        <f t="shared" si="173"/>
        <v>#REF!</v>
      </c>
      <c r="L11" s="398" t="e">
        <f t="shared" si="173"/>
        <v>#REF!</v>
      </c>
      <c r="M11" s="398" t="e">
        <f t="shared" si="173"/>
        <v>#REF!</v>
      </c>
      <c r="N11" s="398" t="e">
        <f t="shared" si="173"/>
        <v>#REF!</v>
      </c>
      <c r="O11" s="398" t="e">
        <f t="shared" si="173"/>
        <v>#REF!</v>
      </c>
      <c r="P11" s="417" t="e">
        <f t="shared" si="173"/>
        <v>#REF!</v>
      </c>
      <c r="Q11" s="418" t="e">
        <f t="shared" si="173"/>
        <v>#REF!</v>
      </c>
      <c r="R11" s="398" t="e">
        <f t="shared" si="173"/>
        <v>#REF!</v>
      </c>
      <c r="S11" s="398" t="e">
        <f t="shared" si="173"/>
        <v>#REF!</v>
      </c>
      <c r="T11" s="398" t="e">
        <f t="shared" si="173"/>
        <v>#REF!</v>
      </c>
      <c r="U11" s="398" t="e">
        <f t="shared" si="173"/>
        <v>#REF!</v>
      </c>
      <c r="V11" s="398" t="e">
        <f t="shared" si="173"/>
        <v>#REF!</v>
      </c>
      <c r="W11" s="398" t="e">
        <f t="shared" si="173"/>
        <v>#REF!</v>
      </c>
      <c r="X11" s="398" t="e">
        <f t="shared" si="173"/>
        <v>#REF!</v>
      </c>
      <c r="Y11" s="399" t="e">
        <f t="shared" si="173"/>
        <v>#REF!</v>
      </c>
      <c r="Z11" s="562" t="e">
        <f t="shared" si="173"/>
        <v>#REF!</v>
      </c>
      <c r="AA11" s="562" t="e">
        <f t="shared" si="173"/>
        <v>#REF!</v>
      </c>
      <c r="AB11" s="398" t="e">
        <f t="shared" si="173"/>
        <v>#REF!</v>
      </c>
      <c r="AC11" s="418" t="e">
        <f t="shared" si="99"/>
        <v>#REF!</v>
      </c>
      <c r="AD11" s="401" t="e">
        <f>IF(MAXA(AK11:BH11)&lt;0.5,"&lt;0.5",TEXT(MAXA(AK11:BH11),IF(MAXA(AK11:BH11)&lt;10,"0.0;_・","0;_・")))</f>
        <v>#REF!</v>
      </c>
      <c r="AE11" s="402" t="e">
        <f t="shared" si="69"/>
        <v>#REF!</v>
      </c>
      <c r="AF11" s="99" t="e">
        <f t="shared" si="70"/>
        <v>#REF!</v>
      </c>
      <c r="AJ11" s="597"/>
      <c r="AK11" s="288" t="e">
        <f>#REF!</f>
        <v>#REF!</v>
      </c>
      <c r="AL11" s="289" t="e">
        <f>#REF!</f>
        <v>#REF!</v>
      </c>
      <c r="AM11" s="289" t="e">
        <f>#REF!</f>
        <v>#REF!</v>
      </c>
      <c r="AN11" s="289" t="e">
        <f>#REF!</f>
        <v>#REF!</v>
      </c>
      <c r="AO11" s="289" t="e">
        <f>#REF!</f>
        <v>#REF!</v>
      </c>
      <c r="AP11" s="289" t="e">
        <f>#REF!</f>
        <v>#REF!</v>
      </c>
      <c r="AQ11" s="289" t="e">
        <f>#REF!</f>
        <v>#REF!</v>
      </c>
      <c r="AR11" s="289" t="e">
        <f>#REF!</f>
        <v>#REF!</v>
      </c>
      <c r="AS11" s="289" t="e">
        <f>#REF!</f>
        <v>#REF!</v>
      </c>
      <c r="AT11" s="289" t="e">
        <f>#REF!</f>
        <v>#REF!</v>
      </c>
      <c r="AU11" s="289" t="e">
        <f>#REF!</f>
        <v>#REF!</v>
      </c>
      <c r="AV11" s="290" t="e">
        <f>#REF!</f>
        <v>#REF!</v>
      </c>
      <c r="AW11" s="289" t="e">
        <f>#REF!</f>
        <v>#REF!</v>
      </c>
      <c r="AX11" s="289" t="e">
        <f>#REF!</f>
        <v>#REF!</v>
      </c>
      <c r="AY11" s="289" t="e">
        <f>#REF!</f>
        <v>#REF!</v>
      </c>
      <c r="AZ11" s="289" t="e">
        <f>#REF!</f>
        <v>#REF!</v>
      </c>
      <c r="BA11" s="289" t="e">
        <f>#REF!</f>
        <v>#REF!</v>
      </c>
      <c r="BB11" s="223" t="e">
        <f>#REF!</f>
        <v>#REF!</v>
      </c>
      <c r="BC11" s="223" t="e">
        <f>#REF!</f>
        <v>#REF!</v>
      </c>
      <c r="BD11" s="289" t="e">
        <f>#REF!</f>
        <v>#REF!</v>
      </c>
      <c r="BE11" s="291" t="e">
        <f>#REF!</f>
        <v>#REF!</v>
      </c>
      <c r="BF11" s="365" t="e">
        <f>#REF!</f>
        <v>#REF!</v>
      </c>
      <c r="BG11" s="365" t="e">
        <f>#REF!</f>
        <v>#REF!</v>
      </c>
      <c r="BH11" s="711" t="e">
        <f>#REF!</f>
        <v>#REF!</v>
      </c>
      <c r="BI11" s="712"/>
      <c r="BJ11" s="713" t="e">
        <f t="shared" ref="BJ11" si="174">IF(AK11="&lt;0.5","a",IF(AK11="-","b",AK11*1))</f>
        <v>#REF!</v>
      </c>
      <c r="BK11" s="713" t="e">
        <f t="shared" si="125"/>
        <v>#REF!</v>
      </c>
      <c r="BL11" s="713" t="e">
        <f t="shared" si="125"/>
        <v>#REF!</v>
      </c>
      <c r="BM11" s="713" t="e">
        <f t="shared" si="125"/>
        <v>#REF!</v>
      </c>
      <c r="BN11" s="713" t="e">
        <f t="shared" si="125"/>
        <v>#REF!</v>
      </c>
      <c r="BO11" s="713" t="e">
        <f t="shared" si="125"/>
        <v>#REF!</v>
      </c>
      <c r="BP11" s="713" t="e">
        <f t="shared" si="125"/>
        <v>#REF!</v>
      </c>
      <c r="BQ11" s="713" t="e">
        <f t="shared" si="125"/>
        <v>#REF!</v>
      </c>
      <c r="BR11" s="713" t="e">
        <f t="shared" si="125"/>
        <v>#REF!</v>
      </c>
      <c r="BS11" s="713" t="e">
        <f t="shared" si="125"/>
        <v>#REF!</v>
      </c>
      <c r="BT11" s="713" t="e">
        <f t="shared" si="125"/>
        <v>#REF!</v>
      </c>
      <c r="BU11" s="713" t="e">
        <f t="shared" si="110"/>
        <v>#REF!</v>
      </c>
      <c r="BV11" s="713" t="e">
        <f t="shared" si="111"/>
        <v>#REF!</v>
      </c>
      <c r="BW11" s="713" t="e">
        <f t="shared" si="112"/>
        <v>#REF!</v>
      </c>
      <c r="BX11" s="713" t="e">
        <f t="shared" si="113"/>
        <v>#REF!</v>
      </c>
      <c r="BY11" s="713" t="e">
        <f t="shared" si="114"/>
        <v>#REF!</v>
      </c>
      <c r="BZ11" s="713" t="e">
        <f t="shared" si="115"/>
        <v>#REF!</v>
      </c>
      <c r="CA11" s="713" t="e">
        <f t="shared" si="116"/>
        <v>#REF!</v>
      </c>
      <c r="CB11" s="713" t="e">
        <f t="shared" si="117"/>
        <v>#REF!</v>
      </c>
      <c r="CC11" s="713" t="e">
        <f t="shared" si="118"/>
        <v>#REF!</v>
      </c>
      <c r="CD11" s="713" t="e">
        <f t="shared" si="119"/>
        <v>#REF!</v>
      </c>
      <c r="CE11" s="713" t="e">
        <f t="shared" si="120"/>
        <v>#REF!</v>
      </c>
      <c r="CF11" s="713" t="e">
        <f t="shared" si="121"/>
        <v>#REF!</v>
      </c>
      <c r="CG11" s="713" t="e">
        <f t="shared" si="122"/>
        <v>#REF!</v>
      </c>
      <c r="CH11" s="714"/>
      <c r="CI11" s="715">
        <f t="shared" si="72"/>
        <v>0</v>
      </c>
      <c r="CJ11" s="715">
        <f t="shared" si="73"/>
        <v>0</v>
      </c>
      <c r="CK11" s="715">
        <f t="shared" si="74"/>
        <v>0</v>
      </c>
      <c r="CL11" s="715">
        <f t="shared" si="75"/>
        <v>24</v>
      </c>
      <c r="CM11" s="714"/>
      <c r="CN11" s="714"/>
      <c r="CO11" s="716" t="e">
        <f t="shared" si="76"/>
        <v>#REF!</v>
      </c>
    </row>
    <row r="12" spans="1:93" s="103" customFormat="1" ht="12.95" customHeight="1" x14ac:dyDescent="0.15">
      <c r="A12" s="1444"/>
      <c r="B12" s="1453"/>
      <c r="C12" s="692" t="s">
        <v>140</v>
      </c>
      <c r="D12" s="182" t="s">
        <v>10</v>
      </c>
      <c r="E12" s="189" t="e">
        <f t="shared" ref="E12" si="175">IF(AK12="","-",TEXT(AK12,IF(AK12&lt;10,"0.0;_・","0;_・")))</f>
        <v>#REF!</v>
      </c>
      <c r="F12" s="189" t="e">
        <f t="shared" si="77"/>
        <v>#REF!</v>
      </c>
      <c r="G12" s="189" t="e">
        <f t="shared" si="78"/>
        <v>#REF!</v>
      </c>
      <c r="H12" s="189" t="e">
        <f t="shared" si="79"/>
        <v>#REF!</v>
      </c>
      <c r="I12" s="189" t="e">
        <f t="shared" si="80"/>
        <v>#REF!</v>
      </c>
      <c r="J12" s="189" t="e">
        <f t="shared" si="81"/>
        <v>#REF!</v>
      </c>
      <c r="K12" s="189" t="e">
        <f t="shared" si="82"/>
        <v>#REF!</v>
      </c>
      <c r="L12" s="189" t="e">
        <f t="shared" si="83"/>
        <v>#REF!</v>
      </c>
      <c r="M12" s="189" t="e">
        <f t="shared" si="84"/>
        <v>#REF!</v>
      </c>
      <c r="N12" s="189" t="e">
        <f t="shared" si="85"/>
        <v>#REF!</v>
      </c>
      <c r="O12" s="189" t="e">
        <f t="shared" si="86"/>
        <v>#REF!</v>
      </c>
      <c r="P12" s="191" t="e">
        <f t="shared" si="87"/>
        <v>#REF!</v>
      </c>
      <c r="Q12" s="114" t="e">
        <f>IF(AW12="","-",TEXT(AW12,IF(AW12&lt;10,"0.0;_・","0;_・")))</f>
        <v>#REF!</v>
      </c>
      <c r="R12" s="189" t="e">
        <f t="shared" si="88"/>
        <v>#REF!</v>
      </c>
      <c r="S12" s="189" t="e">
        <f t="shared" si="89"/>
        <v>#REF!</v>
      </c>
      <c r="T12" s="189" t="e">
        <f t="shared" si="90"/>
        <v>#REF!</v>
      </c>
      <c r="U12" s="189" t="e">
        <f t="shared" si="91"/>
        <v>#REF!</v>
      </c>
      <c r="V12" s="189" t="e">
        <f t="shared" si="92"/>
        <v>#REF!</v>
      </c>
      <c r="W12" s="189" t="e">
        <f t="shared" si="93"/>
        <v>#REF!</v>
      </c>
      <c r="X12" s="189" t="e">
        <f t="shared" si="94"/>
        <v>#REF!</v>
      </c>
      <c r="Y12" s="190" t="e">
        <f t="shared" si="95"/>
        <v>#REF!</v>
      </c>
      <c r="Z12" s="560" t="e">
        <f t="shared" si="96"/>
        <v>#REF!</v>
      </c>
      <c r="AA12" s="560" t="e">
        <f t="shared" si="97"/>
        <v>#REF!</v>
      </c>
      <c r="AB12" s="189" t="e">
        <f t="shared" si="98"/>
        <v>#REF!</v>
      </c>
      <c r="AC12" s="114" t="e">
        <f t="shared" si="99"/>
        <v>#REF!</v>
      </c>
      <c r="AD12" s="110" t="e">
        <f>IF(MAXA(AK12:BH12)&lt;0.5,"&lt;0.5",TEXT(MAXA(AK12:BH12),IF(MAXA(AK12:BH12)&lt;10,"0.0;_・","0;_・")))</f>
        <v>#REF!</v>
      </c>
      <c r="AE12" s="135" t="e">
        <f t="shared" si="69"/>
        <v>#REF!</v>
      </c>
      <c r="AF12" s="99" t="e">
        <f t="shared" si="70"/>
        <v>#REF!</v>
      </c>
      <c r="AK12" s="185" t="e">
        <f>#REF!</f>
        <v>#REF!</v>
      </c>
      <c r="AL12" s="183" t="e">
        <f>#REF!</f>
        <v>#REF!</v>
      </c>
      <c r="AM12" s="183" t="e">
        <f>#REF!</f>
        <v>#REF!</v>
      </c>
      <c r="AN12" s="183" t="e">
        <f>#REF!</f>
        <v>#REF!</v>
      </c>
      <c r="AO12" s="183" t="e">
        <f>#REF!</f>
        <v>#REF!</v>
      </c>
      <c r="AP12" s="183" t="e">
        <f>#REF!</f>
        <v>#REF!</v>
      </c>
      <c r="AQ12" s="183" t="e">
        <f>#REF!</f>
        <v>#REF!</v>
      </c>
      <c r="AR12" s="183" t="e">
        <f>#REF!</f>
        <v>#REF!</v>
      </c>
      <c r="AS12" s="183" t="e">
        <f>#REF!</f>
        <v>#REF!</v>
      </c>
      <c r="AT12" s="183" t="e">
        <f>#REF!</f>
        <v>#REF!</v>
      </c>
      <c r="AU12" s="183" t="e">
        <f>#REF!</f>
        <v>#REF!</v>
      </c>
      <c r="AV12" s="227" t="e">
        <f>#REF!</f>
        <v>#REF!</v>
      </c>
      <c r="AW12" s="183" t="e">
        <f>#REF!</f>
        <v>#REF!</v>
      </c>
      <c r="AX12" s="183" t="e">
        <f>#REF!</f>
        <v>#REF!</v>
      </c>
      <c r="AY12" s="183" t="e">
        <f>#REF!</f>
        <v>#REF!</v>
      </c>
      <c r="AZ12" s="183" t="e">
        <f>#REF!</f>
        <v>#REF!</v>
      </c>
      <c r="BA12" s="183" t="e">
        <f>#REF!</f>
        <v>#REF!</v>
      </c>
      <c r="BB12" s="189" t="e">
        <f>#REF!</f>
        <v>#REF!</v>
      </c>
      <c r="BC12" s="189" t="e">
        <f>#REF!</f>
        <v>#REF!</v>
      </c>
      <c r="BD12" s="183" t="e">
        <f>#REF!</f>
        <v>#REF!</v>
      </c>
      <c r="BE12" s="186" t="e">
        <f>#REF!</f>
        <v>#REF!</v>
      </c>
      <c r="BF12" s="295" t="e">
        <f>#REF!</f>
        <v>#REF!</v>
      </c>
      <c r="BG12" s="295" t="e">
        <f>#REF!</f>
        <v>#REF!</v>
      </c>
      <c r="BH12" s="438" t="e">
        <f>#REF!</f>
        <v>#REF!</v>
      </c>
      <c r="BI12" s="442"/>
      <c r="BJ12" s="670" t="e">
        <f t="shared" ref="BJ12" si="176">IF(AK12="&lt;0.5","a",IF(AK12="-","b",AK12*1))</f>
        <v>#REF!</v>
      </c>
      <c r="BK12" s="670" t="e">
        <f t="shared" si="100"/>
        <v>#REF!</v>
      </c>
      <c r="BL12" s="670" t="e">
        <f t="shared" si="101"/>
        <v>#REF!</v>
      </c>
      <c r="BM12" s="670" t="e">
        <f t="shared" si="102"/>
        <v>#REF!</v>
      </c>
      <c r="BN12" s="670" t="e">
        <f t="shared" si="103"/>
        <v>#REF!</v>
      </c>
      <c r="BO12" s="670" t="e">
        <f t="shared" si="104"/>
        <v>#REF!</v>
      </c>
      <c r="BP12" s="670" t="e">
        <f t="shared" si="105"/>
        <v>#REF!</v>
      </c>
      <c r="BQ12" s="670" t="e">
        <f t="shared" si="106"/>
        <v>#REF!</v>
      </c>
      <c r="BR12" s="670" t="e">
        <f t="shared" si="107"/>
        <v>#REF!</v>
      </c>
      <c r="BS12" s="670" t="e">
        <f t="shared" si="108"/>
        <v>#REF!</v>
      </c>
      <c r="BT12" s="670" t="e">
        <f t="shared" si="109"/>
        <v>#REF!</v>
      </c>
      <c r="BU12" s="670" t="e">
        <f t="shared" si="110"/>
        <v>#REF!</v>
      </c>
      <c r="BV12" s="670" t="e">
        <f t="shared" si="111"/>
        <v>#REF!</v>
      </c>
      <c r="BW12" s="670" t="e">
        <f t="shared" si="112"/>
        <v>#REF!</v>
      </c>
      <c r="BX12" s="670" t="e">
        <f t="shared" si="113"/>
        <v>#REF!</v>
      </c>
      <c r="BY12" s="670" t="e">
        <f t="shared" si="114"/>
        <v>#REF!</v>
      </c>
      <c r="BZ12" s="670" t="e">
        <f t="shared" si="115"/>
        <v>#REF!</v>
      </c>
      <c r="CA12" s="670" t="e">
        <f t="shared" si="116"/>
        <v>#REF!</v>
      </c>
      <c r="CB12" s="670" t="e">
        <f t="shared" si="117"/>
        <v>#REF!</v>
      </c>
      <c r="CC12" s="670" t="e">
        <f t="shared" si="118"/>
        <v>#REF!</v>
      </c>
      <c r="CD12" s="670" t="e">
        <f t="shared" si="119"/>
        <v>#REF!</v>
      </c>
      <c r="CE12" s="670" t="e">
        <f t="shared" si="120"/>
        <v>#REF!</v>
      </c>
      <c r="CF12" s="670" t="e">
        <f t="shared" si="121"/>
        <v>#REF!</v>
      </c>
      <c r="CG12" s="670" t="e">
        <f t="shared" si="122"/>
        <v>#REF!</v>
      </c>
      <c r="CH12" s="452"/>
      <c r="CI12" s="668">
        <f t="shared" si="72"/>
        <v>0</v>
      </c>
      <c r="CJ12" s="668">
        <f t="shared" si="73"/>
        <v>0</v>
      </c>
      <c r="CK12" s="668">
        <f>COUNTIF(BJ12:CG12,"&gt;=0")</f>
        <v>0</v>
      </c>
      <c r="CL12" s="668">
        <f t="shared" si="75"/>
        <v>24</v>
      </c>
      <c r="CM12" s="452"/>
      <c r="CN12" s="452"/>
      <c r="CO12" s="634" t="e">
        <f t="shared" si="76"/>
        <v>#REF!</v>
      </c>
    </row>
    <row r="13" spans="1:93" s="103" customFormat="1" ht="12.95" customHeight="1" x14ac:dyDescent="0.15">
      <c r="A13" s="1444"/>
      <c r="B13" s="1453"/>
      <c r="C13" s="692" t="s">
        <v>141</v>
      </c>
      <c r="D13" s="182" t="s">
        <v>10</v>
      </c>
      <c r="E13" s="189" t="e">
        <f t="shared" ref="E13:P13" si="177">IF(AK13="","-",TEXT(AK13,IF(AK13&lt;10,"0.0;_・","0;_・")))</f>
        <v>#REF!</v>
      </c>
      <c r="F13" s="189" t="e">
        <f t="shared" si="177"/>
        <v>#REF!</v>
      </c>
      <c r="G13" s="189" t="e">
        <f t="shared" si="177"/>
        <v>#REF!</v>
      </c>
      <c r="H13" s="189" t="e">
        <f t="shared" si="177"/>
        <v>#REF!</v>
      </c>
      <c r="I13" s="189" t="e">
        <f t="shared" si="177"/>
        <v>#REF!</v>
      </c>
      <c r="J13" s="189" t="e">
        <f t="shared" si="177"/>
        <v>#REF!</v>
      </c>
      <c r="K13" s="189" t="e">
        <f t="shared" si="177"/>
        <v>#REF!</v>
      </c>
      <c r="L13" s="189" t="e">
        <f t="shared" si="177"/>
        <v>#REF!</v>
      </c>
      <c r="M13" s="189" t="e">
        <f t="shared" si="177"/>
        <v>#REF!</v>
      </c>
      <c r="N13" s="189" t="e">
        <f t="shared" si="177"/>
        <v>#REF!</v>
      </c>
      <c r="O13" s="189" t="e">
        <f t="shared" si="177"/>
        <v>#REF!</v>
      </c>
      <c r="P13" s="191" t="e">
        <f t="shared" si="177"/>
        <v>#REF!</v>
      </c>
      <c r="Q13" s="114" t="e">
        <f>IF(AW13="","-",TEXT(AW13,IF(AW13&lt;10,"0.0;_・","0;_・")))</f>
        <v>#REF!</v>
      </c>
      <c r="R13" s="189" t="e">
        <f t="shared" ref="R13:AB13" si="178">IF(AX13="","-",TEXT(AX13,IF(AX13&lt;10,"0.0;_・","0;_・")))</f>
        <v>#REF!</v>
      </c>
      <c r="S13" s="189" t="e">
        <f t="shared" si="178"/>
        <v>#REF!</v>
      </c>
      <c r="T13" s="189" t="e">
        <f t="shared" si="178"/>
        <v>#REF!</v>
      </c>
      <c r="U13" s="189" t="e">
        <f t="shared" si="178"/>
        <v>#REF!</v>
      </c>
      <c r="V13" s="189" t="e">
        <f t="shared" si="178"/>
        <v>#REF!</v>
      </c>
      <c r="W13" s="189" t="e">
        <f t="shared" si="178"/>
        <v>#REF!</v>
      </c>
      <c r="X13" s="189" t="e">
        <f t="shared" si="178"/>
        <v>#REF!</v>
      </c>
      <c r="Y13" s="190" t="e">
        <f t="shared" si="178"/>
        <v>#REF!</v>
      </c>
      <c r="Z13" s="560" t="e">
        <f t="shared" si="178"/>
        <v>#REF!</v>
      </c>
      <c r="AA13" s="560" t="e">
        <f t="shared" si="178"/>
        <v>#REF!</v>
      </c>
      <c r="AB13" s="189" t="e">
        <f t="shared" si="178"/>
        <v>#REF!</v>
      </c>
      <c r="AC13" s="114" t="e">
        <f t="shared" si="99"/>
        <v>#REF!</v>
      </c>
      <c r="AD13" s="110" t="e">
        <f>IF(MAXA(AK13:BH13)&lt;0.5,"&lt;0.5",TEXT(MAXA(AK13:BH13),IF(MAXA(AK13:BH13)&lt;10,"0.0;_・","0;_・")))</f>
        <v>#REF!</v>
      </c>
      <c r="AE13" s="135" t="e">
        <f t="shared" si="69"/>
        <v>#REF!</v>
      </c>
      <c r="AF13" s="99" t="e">
        <f t="shared" si="70"/>
        <v>#REF!</v>
      </c>
      <c r="AK13" s="185" t="e">
        <f>#REF!</f>
        <v>#REF!</v>
      </c>
      <c r="AL13" s="183" t="e">
        <f>#REF!</f>
        <v>#REF!</v>
      </c>
      <c r="AM13" s="183" t="e">
        <f>#REF!</f>
        <v>#REF!</v>
      </c>
      <c r="AN13" s="183" t="e">
        <f>#REF!</f>
        <v>#REF!</v>
      </c>
      <c r="AO13" s="183" t="e">
        <f>#REF!</f>
        <v>#REF!</v>
      </c>
      <c r="AP13" s="183" t="e">
        <f>#REF!</f>
        <v>#REF!</v>
      </c>
      <c r="AQ13" s="183" t="e">
        <f>#REF!</f>
        <v>#REF!</v>
      </c>
      <c r="AR13" s="183" t="e">
        <f>#REF!</f>
        <v>#REF!</v>
      </c>
      <c r="AS13" s="183" t="e">
        <f>#REF!</f>
        <v>#REF!</v>
      </c>
      <c r="AT13" s="183" t="e">
        <f>#REF!</f>
        <v>#REF!</v>
      </c>
      <c r="AU13" s="183" t="e">
        <f>#REF!</f>
        <v>#REF!</v>
      </c>
      <c r="AV13" s="227" t="e">
        <f>#REF!</f>
        <v>#REF!</v>
      </c>
      <c r="AW13" s="183" t="e">
        <f>#REF!</f>
        <v>#REF!</v>
      </c>
      <c r="AX13" s="183" t="e">
        <f>#REF!</f>
        <v>#REF!</v>
      </c>
      <c r="AY13" s="183" t="e">
        <f>#REF!</f>
        <v>#REF!</v>
      </c>
      <c r="AZ13" s="183" t="e">
        <f>#REF!</f>
        <v>#REF!</v>
      </c>
      <c r="BA13" s="183" t="e">
        <f>#REF!</f>
        <v>#REF!</v>
      </c>
      <c r="BB13" s="189" t="e">
        <f>#REF!</f>
        <v>#REF!</v>
      </c>
      <c r="BC13" s="189" t="e">
        <f>#REF!</f>
        <v>#REF!</v>
      </c>
      <c r="BD13" s="183" t="e">
        <f>#REF!</f>
        <v>#REF!</v>
      </c>
      <c r="BE13" s="186" t="e">
        <f>#REF!</f>
        <v>#REF!</v>
      </c>
      <c r="BF13" s="295" t="e">
        <f>#REF!</f>
        <v>#REF!</v>
      </c>
      <c r="BG13" s="295" t="e">
        <f>#REF!</f>
        <v>#REF!</v>
      </c>
      <c r="BH13" s="438" t="e">
        <f>#REF!</f>
        <v>#REF!</v>
      </c>
      <c r="BI13" s="442"/>
      <c r="BJ13" s="670" t="e">
        <f>IF(AK13="&lt;0.5","a",IF(AK13="-","b",AK13*1))</f>
        <v>#REF!</v>
      </c>
      <c r="BK13" s="670" t="e">
        <f t="shared" ref="BK13:BT13" si="179">IF(AL13="&lt;0.5","a",IF(AL13="-","b",AL13*1))</f>
        <v>#REF!</v>
      </c>
      <c r="BL13" s="670" t="e">
        <f t="shared" si="179"/>
        <v>#REF!</v>
      </c>
      <c r="BM13" s="670" t="e">
        <f t="shared" si="179"/>
        <v>#REF!</v>
      </c>
      <c r="BN13" s="670" t="e">
        <f t="shared" si="179"/>
        <v>#REF!</v>
      </c>
      <c r="BO13" s="670" t="e">
        <f t="shared" si="179"/>
        <v>#REF!</v>
      </c>
      <c r="BP13" s="670" t="e">
        <f t="shared" si="179"/>
        <v>#REF!</v>
      </c>
      <c r="BQ13" s="670" t="e">
        <f t="shared" si="179"/>
        <v>#REF!</v>
      </c>
      <c r="BR13" s="670" t="e">
        <f t="shared" si="179"/>
        <v>#REF!</v>
      </c>
      <c r="BS13" s="670" t="e">
        <f t="shared" si="179"/>
        <v>#REF!</v>
      </c>
      <c r="BT13" s="670" t="e">
        <f t="shared" si="179"/>
        <v>#REF!</v>
      </c>
      <c r="BU13" s="670" t="e">
        <f t="shared" ref="BU13:CD13" si="180">IF(AV13="&lt;0.5","a",IF(AV13="-","b",AV13*1))</f>
        <v>#REF!</v>
      </c>
      <c r="BV13" s="670" t="e">
        <f t="shared" si="180"/>
        <v>#REF!</v>
      </c>
      <c r="BW13" s="670" t="e">
        <f t="shared" si="180"/>
        <v>#REF!</v>
      </c>
      <c r="BX13" s="670" t="e">
        <f t="shared" si="180"/>
        <v>#REF!</v>
      </c>
      <c r="BY13" s="670" t="e">
        <f t="shared" si="180"/>
        <v>#REF!</v>
      </c>
      <c r="BZ13" s="670" t="e">
        <f t="shared" si="180"/>
        <v>#REF!</v>
      </c>
      <c r="CA13" s="670" t="e">
        <f t="shared" si="180"/>
        <v>#REF!</v>
      </c>
      <c r="CB13" s="670" t="e">
        <f t="shared" si="180"/>
        <v>#REF!</v>
      </c>
      <c r="CC13" s="670" t="e">
        <f t="shared" si="180"/>
        <v>#REF!</v>
      </c>
      <c r="CD13" s="670" t="e">
        <f t="shared" si="180"/>
        <v>#REF!</v>
      </c>
      <c r="CE13" s="670" t="e">
        <f t="shared" ref="CE13:CG13" si="181">IF(BF13="&lt;0.5","a",IF(BF13="-","b",BF13*1))</f>
        <v>#REF!</v>
      </c>
      <c r="CF13" s="670" t="e">
        <f t="shared" si="181"/>
        <v>#REF!</v>
      </c>
      <c r="CG13" s="670" t="e">
        <f t="shared" si="181"/>
        <v>#REF!</v>
      </c>
      <c r="CH13" s="452"/>
      <c r="CI13" s="668">
        <f>COUNTIF(BJ13:CG13,"a")</f>
        <v>0</v>
      </c>
      <c r="CJ13" s="668">
        <f t="shared" si="73"/>
        <v>0</v>
      </c>
      <c r="CK13" s="668">
        <f>COUNTIF(BJ13:CG13,"&gt;=0")</f>
        <v>0</v>
      </c>
      <c r="CL13" s="668">
        <f t="shared" si="75"/>
        <v>24</v>
      </c>
      <c r="CM13" s="452"/>
      <c r="CN13" s="452"/>
      <c r="CO13" s="634" t="e">
        <f t="shared" si="76"/>
        <v>#REF!</v>
      </c>
    </row>
    <row r="14" spans="1:93" s="103" customFormat="1" ht="12.95" customHeight="1" thickBot="1" x14ac:dyDescent="0.2">
      <c r="A14" s="1444"/>
      <c r="B14" s="1454"/>
      <c r="C14" s="707" t="s">
        <v>142</v>
      </c>
      <c r="D14" s="394" t="s">
        <v>10</v>
      </c>
      <c r="E14" s="281" t="e">
        <f t="shared" ref="E14:P14" si="182">IF(COUNTIF(BJ11:BJ13,"b")=3,"-",(IF((SUM(BJ11:BJ13)/(COUNTIF(BJ11:BJ13,"a")+COUNTIF(BJ11:BJ13,"&gt;=0")))&lt;0.5,"&lt;0.5",TEXT((SUM(BJ11:BJ13)/(COUNTIF(BJ11:BJ13,"a")+COUNTIF(BJ11:BJ13,"&gt;=0"))),IF((SUM(BJ11:BJ13)/(COUNTIF(BJ11:BJ13,"a")+COUNTIF(BJ11:BJ13,"&gt;=0")))&lt;10,"0.0;_・","0;_・")))))</f>
        <v>#REF!</v>
      </c>
      <c r="F14" s="281" t="e">
        <f t="shared" si="182"/>
        <v>#REF!</v>
      </c>
      <c r="G14" s="281" t="e">
        <f t="shared" si="182"/>
        <v>#REF!</v>
      </c>
      <c r="H14" s="281" t="e">
        <f t="shared" si="182"/>
        <v>#REF!</v>
      </c>
      <c r="I14" s="281" t="e">
        <f t="shared" si="182"/>
        <v>#REF!</v>
      </c>
      <c r="J14" s="281" t="e">
        <f t="shared" si="182"/>
        <v>#REF!</v>
      </c>
      <c r="K14" s="281" t="e">
        <f t="shared" si="182"/>
        <v>#REF!</v>
      </c>
      <c r="L14" s="281" t="e">
        <f t="shared" si="182"/>
        <v>#REF!</v>
      </c>
      <c r="M14" s="281" t="e">
        <f t="shared" si="182"/>
        <v>#REF!</v>
      </c>
      <c r="N14" s="281" t="e">
        <f t="shared" si="182"/>
        <v>#REF!</v>
      </c>
      <c r="O14" s="281" t="e">
        <f t="shared" si="182"/>
        <v>#REF!</v>
      </c>
      <c r="P14" s="371" t="e">
        <f t="shared" si="182"/>
        <v>#REF!</v>
      </c>
      <c r="Q14" s="280" t="e">
        <f>IF(COUNTIF(BV11:BV13,"b")=3,"-",(IF((SUM(BV11:BV13)/(COUNTIF(BV11:BV13,"a")+COUNTIF(BV11:BV13,"&gt;=0")))&lt;0.5,"&lt;0.5",TEXT((SUM(BV11:BV13)/(COUNTIF(BV11:BV13,"a")+COUNTIF(BV11:BV13,"&gt;=0"))),IF((SUM(BV11:BV13)/(COUNTIF(BV11:BV13,"a")+COUNTIF(BV11:BV13,"&gt;=0")))&lt;10,"0.0;_・","0;_・")))))</f>
        <v>#REF!</v>
      </c>
      <c r="R14" s="281" t="e">
        <f t="shared" ref="R14:AB14" si="183">IF(COUNTIF(BW11:BW13,"b")=3,"-",(IF((SUM(BW11:BW13)/(COUNTIF(BW11:BW13,"a")+COUNTIF(BW11:BW13,"&gt;=0")))&lt;0.5,"&lt;0.5",TEXT((SUM(BW11:BW13)/(COUNTIF(BW11:BW13,"a")+COUNTIF(BW11:BW13,"&gt;=0"))),IF((SUM(BW11:BW13)/(COUNTIF(BW11:BW13,"a")+COUNTIF(BW11:BW13,"&gt;=0")))&lt;10,"0.0;_・","0;_・")))))</f>
        <v>#REF!</v>
      </c>
      <c r="S14" s="281" t="e">
        <f t="shared" si="183"/>
        <v>#REF!</v>
      </c>
      <c r="T14" s="281" t="e">
        <f t="shared" si="183"/>
        <v>#REF!</v>
      </c>
      <c r="U14" s="281" t="e">
        <f t="shared" si="183"/>
        <v>#REF!</v>
      </c>
      <c r="V14" s="281" t="e">
        <f t="shared" si="183"/>
        <v>#REF!</v>
      </c>
      <c r="W14" s="281" t="e">
        <f t="shared" si="183"/>
        <v>#REF!</v>
      </c>
      <c r="X14" s="281" t="e">
        <f t="shared" si="183"/>
        <v>#REF!</v>
      </c>
      <c r="Y14" s="283" t="e">
        <f t="shared" si="183"/>
        <v>#REF!</v>
      </c>
      <c r="Z14" s="698" t="e">
        <f t="shared" si="183"/>
        <v>#REF!</v>
      </c>
      <c r="AA14" s="698" t="e">
        <f t="shared" si="183"/>
        <v>#REF!</v>
      </c>
      <c r="AB14" s="281" t="e">
        <f t="shared" si="183"/>
        <v>#REF!</v>
      </c>
      <c r="AC14" s="280" t="e">
        <f t="shared" si="99"/>
        <v>#REF!</v>
      </c>
      <c r="AD14" s="724" t="e">
        <f>IF(MAXA(BJ14:CG14)&lt;0.5,"&lt;0.5",TEXT(MAXA(BJ14:CG14),IF(MAXA(BJ14:CG14)&lt;10,"0.0;_・","0;_・")))</f>
        <v>#REF!</v>
      </c>
      <c r="AE14" s="282" t="e">
        <f t="shared" si="69"/>
        <v>#REF!</v>
      </c>
      <c r="AF14" s="99" t="e">
        <f t="shared" si="70"/>
        <v>#REF!</v>
      </c>
      <c r="AK14" s="717" t="e">
        <f t="shared" ref="AK14:BH14" si="184">E14</f>
        <v>#REF!</v>
      </c>
      <c r="AL14" s="718" t="e">
        <f t="shared" si="184"/>
        <v>#REF!</v>
      </c>
      <c r="AM14" s="718" t="e">
        <f t="shared" si="184"/>
        <v>#REF!</v>
      </c>
      <c r="AN14" s="718" t="e">
        <f t="shared" si="184"/>
        <v>#REF!</v>
      </c>
      <c r="AO14" s="718" t="e">
        <f t="shared" si="184"/>
        <v>#REF!</v>
      </c>
      <c r="AP14" s="718" t="e">
        <f t="shared" si="184"/>
        <v>#REF!</v>
      </c>
      <c r="AQ14" s="718" t="e">
        <f t="shared" si="184"/>
        <v>#REF!</v>
      </c>
      <c r="AR14" s="718" t="e">
        <f t="shared" si="184"/>
        <v>#REF!</v>
      </c>
      <c r="AS14" s="718" t="e">
        <f t="shared" si="184"/>
        <v>#REF!</v>
      </c>
      <c r="AT14" s="718" t="e">
        <f t="shared" si="184"/>
        <v>#REF!</v>
      </c>
      <c r="AU14" s="718" t="e">
        <f t="shared" si="184"/>
        <v>#REF!</v>
      </c>
      <c r="AV14" s="718" t="e">
        <f t="shared" si="184"/>
        <v>#REF!</v>
      </c>
      <c r="AW14" s="718" t="e">
        <f t="shared" si="184"/>
        <v>#REF!</v>
      </c>
      <c r="AX14" s="718" t="e">
        <f t="shared" si="184"/>
        <v>#REF!</v>
      </c>
      <c r="AY14" s="718" t="e">
        <f t="shared" si="184"/>
        <v>#REF!</v>
      </c>
      <c r="AZ14" s="718" t="e">
        <f t="shared" si="184"/>
        <v>#REF!</v>
      </c>
      <c r="BA14" s="718" t="e">
        <f t="shared" si="184"/>
        <v>#REF!</v>
      </c>
      <c r="BB14" s="718" t="e">
        <f t="shared" si="184"/>
        <v>#REF!</v>
      </c>
      <c r="BC14" s="718" t="e">
        <f t="shared" si="184"/>
        <v>#REF!</v>
      </c>
      <c r="BD14" s="718" t="e">
        <f t="shared" si="184"/>
        <v>#REF!</v>
      </c>
      <c r="BE14" s="718" t="e">
        <f t="shared" si="184"/>
        <v>#REF!</v>
      </c>
      <c r="BF14" s="718" t="e">
        <f t="shared" si="184"/>
        <v>#REF!</v>
      </c>
      <c r="BG14" s="718" t="e">
        <f t="shared" si="184"/>
        <v>#REF!</v>
      </c>
      <c r="BH14" s="718" t="e">
        <f t="shared" si="184"/>
        <v>#REF!</v>
      </c>
      <c r="BI14" s="719"/>
      <c r="BJ14" s="720" t="e">
        <f>IF(AK14="&lt;0.5","a",IF(AK14="-","b",AK14*1))</f>
        <v>#REF!</v>
      </c>
      <c r="BK14" s="720" t="e">
        <f t="shared" ref="BK14" si="185">IF(AL14="&lt;0.5","a",IF(AL14="-","b",AL14*1))</f>
        <v>#REF!</v>
      </c>
      <c r="BL14" s="720" t="e">
        <f t="shared" ref="BL14" si="186">IF(AM14="&lt;0.5","a",IF(AM14="-","b",AM14*1))</f>
        <v>#REF!</v>
      </c>
      <c r="BM14" s="720" t="e">
        <f>IF(AN14="&lt;0.5","a",IF(AN14="-","b",AN14*1))</f>
        <v>#REF!</v>
      </c>
      <c r="BN14" s="720" t="e">
        <f t="shared" ref="BN14" si="187">IF(AO14="&lt;0.5","a",IF(AO14="-","b",AO14*1))</f>
        <v>#REF!</v>
      </c>
      <c r="BO14" s="720" t="e">
        <f t="shared" ref="BO14" si="188">IF(AP14="&lt;0.5","a",IF(AP14="-","b",AP14*1))</f>
        <v>#REF!</v>
      </c>
      <c r="BP14" s="720" t="e">
        <f t="shared" ref="BP14" si="189">IF(AQ14="&lt;0.5","a",IF(AQ14="-","b",AQ14*1))</f>
        <v>#REF!</v>
      </c>
      <c r="BQ14" s="720" t="e">
        <f t="shared" ref="BQ14" si="190">IF(AR14="&lt;0.5","a",IF(AR14="-","b",AR14*1))</f>
        <v>#REF!</v>
      </c>
      <c r="BR14" s="720" t="e">
        <f t="shared" ref="BR14" si="191">IF(AS14="&lt;0.5","a",IF(AS14="-","b",AS14*1))</f>
        <v>#REF!</v>
      </c>
      <c r="BS14" s="720" t="e">
        <f t="shared" ref="BS14" si="192">IF(AT14="&lt;0.5","a",IF(AT14="-","b",AT14*1))</f>
        <v>#REF!</v>
      </c>
      <c r="BT14" s="720" t="e">
        <f t="shared" ref="BT14" si="193">IF(AU14="&lt;0.5","a",IF(AU14="-","b",AU14*1))</f>
        <v>#REF!</v>
      </c>
      <c r="BU14" s="720" t="e">
        <f t="shared" ref="BU14" si="194">IF(AV14="&lt;0.5","a",IF(AV14="-","b",AV14*1))</f>
        <v>#REF!</v>
      </c>
      <c r="BV14" s="720" t="e">
        <f t="shared" ref="BV14" si="195">IF(AW14="&lt;0.5","a",IF(AW14="-","b",AW14*1))</f>
        <v>#REF!</v>
      </c>
      <c r="BW14" s="720" t="e">
        <f t="shared" ref="BW14" si="196">IF(AX14="&lt;0.5","a",IF(AX14="-","b",AX14*1))</f>
        <v>#REF!</v>
      </c>
      <c r="BX14" s="720" t="e">
        <f t="shared" ref="BX14" si="197">IF(AY14="&lt;0.5","a",IF(AY14="-","b",AY14*1))</f>
        <v>#REF!</v>
      </c>
      <c r="BY14" s="720" t="e">
        <f t="shared" ref="BY14" si="198">IF(AZ14="&lt;0.5","a",IF(AZ14="-","b",AZ14*1))</f>
        <v>#REF!</v>
      </c>
      <c r="BZ14" s="720" t="e">
        <f t="shared" ref="BZ14" si="199">IF(BA14="&lt;0.5","a",IF(BA14="-","b",BA14*1))</f>
        <v>#REF!</v>
      </c>
      <c r="CA14" s="720" t="e">
        <f t="shared" ref="CA14" si="200">IF(BB14="&lt;0.5","a",IF(BB14="-","b",BB14*1))</f>
        <v>#REF!</v>
      </c>
      <c r="CB14" s="720" t="e">
        <f t="shared" ref="CB14" si="201">IF(BC14="&lt;0.5","a",IF(BC14="-","b",BC14*1))</f>
        <v>#REF!</v>
      </c>
      <c r="CC14" s="720" t="e">
        <f t="shared" ref="CC14" si="202">IF(BD14="&lt;0.5","a",IF(BD14="-","b",BD14*1))</f>
        <v>#REF!</v>
      </c>
      <c r="CD14" s="720" t="e">
        <f t="shared" ref="CD14" si="203">IF(BE14="&lt;0.5","a",IF(BE14="-","b",BE14*1))</f>
        <v>#REF!</v>
      </c>
      <c r="CE14" s="720" t="e">
        <f t="shared" ref="CE14" si="204">IF(BF14="&lt;0.5","a",IF(BF14="-","b",BF14*1))</f>
        <v>#REF!</v>
      </c>
      <c r="CF14" s="720" t="e">
        <f t="shared" ref="CF14" si="205">IF(BG14="&lt;0.5","a",IF(BG14="-","b",BG14*1))</f>
        <v>#REF!</v>
      </c>
      <c r="CG14" s="720" t="e">
        <f t="shared" ref="CG14" si="206">IF(BH14="&lt;0.5","a",IF(BH14="-","b",BH14*1))</f>
        <v>#REF!</v>
      </c>
      <c r="CH14" s="721"/>
      <c r="CI14" s="722">
        <f>COUNTIF(BJ14:CG14,"a")</f>
        <v>0</v>
      </c>
      <c r="CJ14" s="722">
        <f t="shared" ref="CJ14" si="207">COUNTIF(BJ14:CG14,"b")</f>
        <v>0</v>
      </c>
      <c r="CK14" s="722">
        <f>COUNTIF(BJ14:CG14,"&gt;=0")</f>
        <v>0</v>
      </c>
      <c r="CL14" s="722">
        <f t="shared" ref="CL14" si="208">COUNTA(BJ14:CG14)</f>
        <v>24</v>
      </c>
      <c r="CM14" s="721"/>
      <c r="CN14" s="721"/>
      <c r="CO14" s="723" t="e">
        <f t="shared" si="76"/>
        <v>#REF!</v>
      </c>
    </row>
    <row r="15" spans="1:93" s="103" customFormat="1" ht="12.95" customHeight="1" x14ac:dyDescent="0.15">
      <c r="A15" s="1444"/>
      <c r="B15" s="1452" t="s">
        <v>2</v>
      </c>
      <c r="C15" s="704" t="s">
        <v>139</v>
      </c>
      <c r="D15" s="397" t="s">
        <v>10</v>
      </c>
      <c r="E15" s="141" t="e">
        <f t="shared" ref="E15:AB15" si="209">IF(AK15="-","-",IF(AK15="&lt;1","&lt;1",ROUND(AK15,IF(AK15&lt;100,0,-1))))</f>
        <v>#REF!</v>
      </c>
      <c r="F15" s="141" t="e">
        <f t="shared" si="209"/>
        <v>#REF!</v>
      </c>
      <c r="G15" s="141" t="e">
        <f t="shared" si="209"/>
        <v>#REF!</v>
      </c>
      <c r="H15" s="141" t="e">
        <f t="shared" si="209"/>
        <v>#REF!</v>
      </c>
      <c r="I15" s="141" t="e">
        <f t="shared" si="209"/>
        <v>#REF!</v>
      </c>
      <c r="J15" s="141" t="e">
        <f t="shared" si="209"/>
        <v>#REF!</v>
      </c>
      <c r="K15" s="141" t="e">
        <f t="shared" si="209"/>
        <v>#REF!</v>
      </c>
      <c r="L15" s="141" t="e">
        <f t="shared" si="209"/>
        <v>#REF!</v>
      </c>
      <c r="M15" s="141" t="e">
        <f t="shared" si="209"/>
        <v>#REF!</v>
      </c>
      <c r="N15" s="141" t="e">
        <f t="shared" si="209"/>
        <v>#REF!</v>
      </c>
      <c r="O15" s="141" t="e">
        <f t="shared" si="209"/>
        <v>#REF!</v>
      </c>
      <c r="P15" s="142" t="e">
        <f t="shared" si="209"/>
        <v>#REF!</v>
      </c>
      <c r="Q15" s="143" t="e">
        <f t="shared" si="209"/>
        <v>#REF!</v>
      </c>
      <c r="R15" s="141" t="e">
        <f t="shared" si="209"/>
        <v>#REF!</v>
      </c>
      <c r="S15" s="141" t="e">
        <f t="shared" si="209"/>
        <v>#REF!</v>
      </c>
      <c r="T15" s="141" t="e">
        <f t="shared" si="209"/>
        <v>#REF!</v>
      </c>
      <c r="U15" s="141" t="e">
        <f t="shared" si="209"/>
        <v>#REF!</v>
      </c>
      <c r="V15" s="141" t="e">
        <f t="shared" si="209"/>
        <v>#REF!</v>
      </c>
      <c r="W15" s="141" t="e">
        <f t="shared" si="209"/>
        <v>#REF!</v>
      </c>
      <c r="X15" s="141" t="e">
        <f t="shared" si="209"/>
        <v>#REF!</v>
      </c>
      <c r="Y15" s="144" t="e">
        <f t="shared" si="209"/>
        <v>#REF!</v>
      </c>
      <c r="Z15" s="144" t="e">
        <f t="shared" si="209"/>
        <v>#REF!</v>
      </c>
      <c r="AA15" s="144" t="e">
        <f t="shared" si="209"/>
        <v>#REF!</v>
      </c>
      <c r="AB15" s="141" t="e">
        <f t="shared" si="209"/>
        <v>#REF!</v>
      </c>
      <c r="AC15" s="418" t="e">
        <f>IF(SUM(BJ15:CG15)/(CI15+CK15)&lt;1,"&lt;1",TEXT(SUM(BJ15:CG15)/(CI15+CK15),IF(SUM(BJ15:CG15)/(CI15+CK15)&lt;10,"0;_・","0;_・")))</f>
        <v>#REF!</v>
      </c>
      <c r="AD15" s="401" t="e">
        <f>IF(MAXA(AK15:BH15)&lt;1,"&lt;1",TEXT(MAXA(AK15:BH15),IF(MAXA(AK15:BH15)&lt;10,"0;_・","0;_・")))</f>
        <v>#REF!</v>
      </c>
      <c r="AE15" s="402" t="e">
        <f>IF(COUNTIF(BJ15:CG15,"a")&gt;=1,"&lt;1",TEXT(MIN(BJ15:CG15),IF(MIN(BJ15:CG15)&lt;10,"0;_・","0;_・")))</f>
        <v>#REF!</v>
      </c>
      <c r="AF15" s="99" t="e">
        <f t="shared" si="70"/>
        <v>#REF!</v>
      </c>
      <c r="AK15" s="225" t="e">
        <f>#REF!</f>
        <v>#REF!</v>
      </c>
      <c r="AL15" s="223" t="e">
        <f>#REF!</f>
        <v>#REF!</v>
      </c>
      <c r="AM15" s="223" t="e">
        <f>#REF!</f>
        <v>#REF!</v>
      </c>
      <c r="AN15" s="223" t="e">
        <f>#REF!</f>
        <v>#REF!</v>
      </c>
      <c r="AO15" s="223" t="e">
        <f>#REF!</f>
        <v>#REF!</v>
      </c>
      <c r="AP15" s="223" t="e">
        <f>#REF!</f>
        <v>#REF!</v>
      </c>
      <c r="AQ15" s="223" t="e">
        <f>#REF!</f>
        <v>#REF!</v>
      </c>
      <c r="AR15" s="223" t="e">
        <f>#REF!</f>
        <v>#REF!</v>
      </c>
      <c r="AS15" s="223" t="e">
        <f>#REF!</f>
        <v>#REF!</v>
      </c>
      <c r="AT15" s="223" t="e">
        <f>#REF!</f>
        <v>#REF!</v>
      </c>
      <c r="AU15" s="223" t="e">
        <f>#REF!</f>
        <v>#REF!</v>
      </c>
      <c r="AV15" s="224" t="e">
        <f>#REF!</f>
        <v>#REF!</v>
      </c>
      <c r="AW15" s="225" t="e">
        <f>#REF!</f>
        <v>#REF!</v>
      </c>
      <c r="AX15" s="223" t="e">
        <f>#REF!</f>
        <v>#REF!</v>
      </c>
      <c r="AY15" s="223" t="e">
        <f>#REF!</f>
        <v>#REF!</v>
      </c>
      <c r="AZ15" s="223" t="e">
        <f>#REF!</f>
        <v>#REF!</v>
      </c>
      <c r="BA15" s="223" t="e">
        <f>#REF!</f>
        <v>#REF!</v>
      </c>
      <c r="BB15" s="223" t="e">
        <f>#REF!</f>
        <v>#REF!</v>
      </c>
      <c r="BC15" s="223" t="e">
        <f>#REF!</f>
        <v>#REF!</v>
      </c>
      <c r="BD15" s="223" t="e">
        <f>#REF!</f>
        <v>#REF!</v>
      </c>
      <c r="BE15" s="226" t="e">
        <f>#REF!</f>
        <v>#REF!</v>
      </c>
      <c r="BF15" s="226" t="e">
        <f>#REF!</f>
        <v>#REF!</v>
      </c>
      <c r="BG15" s="226" t="e">
        <f>#REF!</f>
        <v>#REF!</v>
      </c>
      <c r="BH15" s="275" t="e">
        <f>#REF!</f>
        <v>#REF!</v>
      </c>
      <c r="BI15" s="727"/>
      <c r="BJ15" s="713" t="e">
        <f>IF(AK15="&lt;1","a",IF(AK15="-","b",AK15*1))</f>
        <v>#REF!</v>
      </c>
      <c r="BK15" s="713" t="e">
        <f t="shared" ref="BK15" si="210">IF(AL15="&lt;1","a",IF(AL15="-","b",AL15*1))</f>
        <v>#REF!</v>
      </c>
      <c r="BL15" s="713" t="e">
        <f t="shared" ref="BL15" si="211">IF(AM15="&lt;1","a",IF(AM15="-","b",AM15*1))</f>
        <v>#REF!</v>
      </c>
      <c r="BM15" s="713" t="e">
        <f t="shared" ref="BM15" si="212">IF(AN15="&lt;1","a",IF(AN15="-","b",AN15*1))</f>
        <v>#REF!</v>
      </c>
      <c r="BN15" s="713" t="e">
        <f t="shared" ref="BN15" si="213">IF(AO15="&lt;1","a",IF(AO15="-","b",AO15*1))</f>
        <v>#REF!</v>
      </c>
      <c r="BO15" s="713" t="e">
        <f t="shared" ref="BO15" si="214">IF(AP15="&lt;1","a",IF(AP15="-","b",AP15*1))</f>
        <v>#REF!</v>
      </c>
      <c r="BP15" s="713" t="e">
        <f t="shared" ref="BP15" si="215">IF(AQ15="&lt;1","a",IF(AQ15="-","b",AQ15*1))</f>
        <v>#REF!</v>
      </c>
      <c r="BQ15" s="713" t="e">
        <f t="shared" ref="BQ15" si="216">IF(AR15="&lt;1","a",IF(AR15="-","b",AR15*1))</f>
        <v>#REF!</v>
      </c>
      <c r="BR15" s="713" t="e">
        <f t="shared" ref="BR15" si="217">IF(AS15="&lt;1","a",IF(AS15="-","b",AS15*1))</f>
        <v>#REF!</v>
      </c>
      <c r="BS15" s="713" t="e">
        <f t="shared" ref="BS15" si="218">IF(AT15="&lt;1","a",IF(AT15="-","b",AT15*1))</f>
        <v>#REF!</v>
      </c>
      <c r="BT15" s="713" t="e">
        <f t="shared" ref="BT15" si="219">IF(AU15="&lt;1","a",IF(AU15="-","b",AU15*1))</f>
        <v>#REF!</v>
      </c>
      <c r="BU15" s="713" t="e">
        <f t="shared" ref="BU15" si="220">IF(AV15="&lt;1","a",IF(AV15="-","b",AV15*1))</f>
        <v>#REF!</v>
      </c>
      <c r="BV15" s="713" t="e">
        <f t="shared" ref="BV15" si="221">IF(AW15="&lt;1","a",IF(AW15="-","b",AW15*1))</f>
        <v>#REF!</v>
      </c>
      <c r="BW15" s="713" t="e">
        <f t="shared" ref="BW15" si="222">IF(AX15="&lt;1","a",IF(AX15="-","b",AX15*1))</f>
        <v>#REF!</v>
      </c>
      <c r="BX15" s="713" t="e">
        <f t="shared" ref="BX15" si="223">IF(AY15="&lt;1","a",IF(AY15="-","b",AY15*1))</f>
        <v>#REF!</v>
      </c>
      <c r="BY15" s="713" t="e">
        <f t="shared" ref="BY15" si="224">IF(AZ15="&lt;1","a",IF(AZ15="-","b",AZ15*1))</f>
        <v>#REF!</v>
      </c>
      <c r="BZ15" s="713" t="e">
        <f t="shared" ref="BZ15" si="225">IF(BA15="&lt;1","a",IF(BA15="-","b",BA15*1))</f>
        <v>#REF!</v>
      </c>
      <c r="CA15" s="713" t="e">
        <f t="shared" ref="CA15" si="226">IF(BB15="&lt;1","a",IF(BB15="-","b",BB15*1))</f>
        <v>#REF!</v>
      </c>
      <c r="CB15" s="713" t="e">
        <f t="shared" ref="CB15" si="227">IF(BC15="&lt;1","a",IF(BC15="-","b",BC15*1))</f>
        <v>#REF!</v>
      </c>
      <c r="CC15" s="713" t="e">
        <f t="shared" ref="CC15" si="228">IF(BD15="&lt;1","a",IF(BD15="-","b",BD15*1))</f>
        <v>#REF!</v>
      </c>
      <c r="CD15" s="713" t="e">
        <f t="shared" ref="CD15" si="229">IF(BE15="&lt;1","a",IF(BE15="-","b",BE15*1))</f>
        <v>#REF!</v>
      </c>
      <c r="CE15" s="713" t="e">
        <f t="shared" ref="CE15" si="230">IF(BF15="&lt;1","a",IF(BF15="-","b",BF15*1))</f>
        <v>#REF!</v>
      </c>
      <c r="CF15" s="713" t="e">
        <f t="shared" ref="CF15" si="231">IF(BG15="&lt;1","a",IF(BG15="-","b",BG15*1))</f>
        <v>#REF!</v>
      </c>
      <c r="CG15" s="713" t="e">
        <f t="shared" ref="CG15" si="232">IF(BH15="&lt;1","a",IF(BH15="-","b",BH15*1))</f>
        <v>#REF!</v>
      </c>
      <c r="CH15" s="714"/>
      <c r="CI15" s="715">
        <f t="shared" si="72"/>
        <v>0</v>
      </c>
      <c r="CJ15" s="715">
        <f t="shared" si="73"/>
        <v>0</v>
      </c>
      <c r="CK15" s="715">
        <f t="shared" si="74"/>
        <v>0</v>
      </c>
      <c r="CL15" s="715">
        <f t="shared" si="75"/>
        <v>24</v>
      </c>
      <c r="CM15" s="714"/>
      <c r="CN15" s="714"/>
      <c r="CO15" s="716" t="e">
        <f t="shared" si="76"/>
        <v>#REF!</v>
      </c>
    </row>
    <row r="16" spans="1:93" s="103" customFormat="1" ht="12.95" customHeight="1" x14ac:dyDescent="0.15">
      <c r="A16" s="1444"/>
      <c r="B16" s="1453"/>
      <c r="C16" s="692" t="s">
        <v>140</v>
      </c>
      <c r="D16" s="182" t="s">
        <v>10</v>
      </c>
      <c r="E16" s="106" t="e">
        <f t="shared" ref="E16" si="233">IF(AK16="&lt;1","&lt;1",ROUND(AK16,IF(AK16&lt;100,0,-1)))</f>
        <v>#REF!</v>
      </c>
      <c r="F16" s="106" t="e">
        <f t="shared" ref="F16" si="234">IF(AL16="&lt;1","&lt;1",ROUND(AL16,IF(AL16&lt;100,0,-1)))</f>
        <v>#REF!</v>
      </c>
      <c r="G16" s="106" t="e">
        <f t="shared" ref="G16" si="235">IF(AM16="&lt;1","&lt;1",ROUND(AM16,IF(AM16&lt;100,0,-1)))</f>
        <v>#REF!</v>
      </c>
      <c r="H16" s="106" t="e">
        <f t="shared" ref="H16" si="236">IF(AN16="&lt;1","&lt;1",ROUND(AN16,IF(AN16&lt;100,0,-1)))</f>
        <v>#REF!</v>
      </c>
      <c r="I16" s="106" t="e">
        <f t="shared" ref="I16" si="237">IF(AO16="&lt;1","&lt;1",ROUND(AO16,IF(AO16&lt;100,0,-1)))</f>
        <v>#REF!</v>
      </c>
      <c r="J16" s="106" t="e">
        <f t="shared" ref="J16" si="238">IF(AP16="&lt;1","&lt;1",ROUND(AP16,IF(AP16&lt;100,0,-1)))</f>
        <v>#REF!</v>
      </c>
      <c r="K16" s="106" t="e">
        <f t="shared" ref="K16" si="239">IF(AQ16="&lt;1","&lt;1",ROUND(AQ16,IF(AQ16&lt;100,0,-1)))</f>
        <v>#REF!</v>
      </c>
      <c r="L16" s="106" t="e">
        <f t="shared" ref="L16" si="240">IF(AR16="&lt;1","&lt;1",ROUND(AR16,IF(AR16&lt;100,0,-1)))</f>
        <v>#REF!</v>
      </c>
      <c r="M16" s="106" t="e">
        <f t="shared" ref="M16" si="241">IF(AS16="&lt;1","&lt;1",ROUND(AS16,IF(AS16&lt;100,0,-1)))</f>
        <v>#REF!</v>
      </c>
      <c r="N16" s="106" t="e">
        <f>IF(AT16="&lt;1","&lt;1",ROUND(AT16,IF(AT16&lt;100,0,-1)))</f>
        <v>#REF!</v>
      </c>
      <c r="O16" s="106" t="e">
        <f t="shared" ref="O16" si="242">IF(AU16="&lt;1","&lt;1",ROUND(AU16,IF(AU16&lt;100,0,-1)))</f>
        <v>#REF!</v>
      </c>
      <c r="P16" s="111" t="e">
        <f t="shared" ref="P16" si="243">IF(AV16="&lt;1","&lt;1",ROUND(AV16,IF(AV16&lt;100,0,-1)))</f>
        <v>#REF!</v>
      </c>
      <c r="Q16" s="112" t="e">
        <f t="shared" ref="Q16" si="244">IF(AW16="&lt;1","&lt;1",ROUND(AW16,IF(AW16&lt;100,0,-1)))</f>
        <v>#REF!</v>
      </c>
      <c r="R16" s="106" t="e">
        <f t="shared" ref="R16" si="245">IF(AX16="&lt;1","&lt;1",ROUND(AX16,IF(AX16&lt;100,0,-1)))</f>
        <v>#REF!</v>
      </c>
      <c r="S16" s="106" t="e">
        <f t="shared" ref="S16" si="246">IF(AY16="&lt;1","&lt;1",ROUND(AY16,IF(AY16&lt;100,0,-1)))</f>
        <v>#REF!</v>
      </c>
      <c r="T16" s="106" t="e">
        <f t="shared" ref="T16" si="247">IF(AZ16="&lt;1","&lt;1",ROUND(AZ16,IF(AZ16&lt;100,0,-1)))</f>
        <v>#REF!</v>
      </c>
      <c r="U16" s="106" t="e">
        <f t="shared" ref="U16" si="248">IF(BA16="&lt;1","&lt;1",ROUND(BA16,IF(BA16&lt;100,0,-1)))</f>
        <v>#REF!</v>
      </c>
      <c r="V16" s="106" t="e">
        <f t="shared" ref="V16" si="249">IF(BB16="&lt;1","&lt;1",ROUND(BB16,IF(BB16&lt;100,0,-1)))</f>
        <v>#REF!</v>
      </c>
      <c r="W16" s="106" t="e">
        <f t="shared" ref="W16" si="250">IF(BC16="&lt;1","&lt;1",ROUND(BC16,IF(BC16&lt;100,0,-1)))</f>
        <v>#REF!</v>
      </c>
      <c r="X16" s="106" t="e">
        <f t="shared" ref="X16" si="251">IF(BD16="&lt;1","&lt;1",ROUND(BD16,IF(BD16&lt;100,0,-1)))</f>
        <v>#REF!</v>
      </c>
      <c r="Y16" s="113" t="e">
        <f t="shared" ref="Y16" si="252">IF(BE16="&lt;1","&lt;1",ROUND(BE16,IF(BE16&lt;100,0,-1)))</f>
        <v>#REF!</v>
      </c>
      <c r="Z16" s="113" t="e">
        <f t="shared" ref="Z16" si="253">IF(BF16="&lt;1","&lt;1",ROUND(BF16,IF(BF16&lt;100,0,-1)))</f>
        <v>#REF!</v>
      </c>
      <c r="AA16" s="113" t="e">
        <f t="shared" ref="AA16" si="254">IF(BG16="&lt;1","&lt;1",ROUND(BG16,IF(BG16&lt;100,0,-1)))</f>
        <v>#REF!</v>
      </c>
      <c r="AB16" s="106" t="e">
        <f t="shared" ref="AB16" si="255">IF(BH16="&lt;1","&lt;1",ROUND(BH16,IF(BH16&lt;100,0,-1)))</f>
        <v>#REF!</v>
      </c>
      <c r="AC16" s="114" t="e">
        <f>IF(SUM(BJ16:CG16)/(CI16+CK16)&lt;1,"&lt;1",TEXT(SUM(BJ16:CG16)/(CI16+CK16),IF(SUM(BJ16:CG16)/(CI16+CK16)&lt;10,"0;_・","0;_・")))</f>
        <v>#REF!</v>
      </c>
      <c r="AD16" s="110" t="e">
        <f>IF(MAXA(AK16:BH16)&lt;1,"&lt;1",TEXT(MAXA(AK16:BH16),IF(MAXA(AK16:BH16)&lt;10,"0;_・","0;_・")))</f>
        <v>#REF!</v>
      </c>
      <c r="AE16" s="135" t="e">
        <f>IF(COUNTIF(BJ16:CG16,"a")&gt;=1,"&lt;1",TEXT(MIN(BJ16:CG16),IF(MIN(BJ16:CG16)&lt;10,"0;_・","0;_・")))</f>
        <v>#REF!</v>
      </c>
      <c r="AF16" s="99" t="e">
        <f t="shared" si="70"/>
        <v>#REF!</v>
      </c>
      <c r="AK16" s="185" t="e">
        <f>#REF!</f>
        <v>#REF!</v>
      </c>
      <c r="AL16" s="189" t="e">
        <f>#REF!</f>
        <v>#REF!</v>
      </c>
      <c r="AM16" s="189" t="e">
        <f>#REF!</f>
        <v>#REF!</v>
      </c>
      <c r="AN16" s="189" t="e">
        <f>#REF!</f>
        <v>#REF!</v>
      </c>
      <c r="AO16" s="189" t="e">
        <f>#REF!</f>
        <v>#REF!</v>
      </c>
      <c r="AP16" s="189" t="e">
        <f>#REF!</f>
        <v>#REF!</v>
      </c>
      <c r="AQ16" s="189" t="e">
        <f>#REF!</f>
        <v>#REF!</v>
      </c>
      <c r="AR16" s="189" t="e">
        <f>#REF!</f>
        <v>#REF!</v>
      </c>
      <c r="AS16" s="189" t="e">
        <f>#REF!</f>
        <v>#REF!</v>
      </c>
      <c r="AT16" s="189" t="e">
        <f>#REF!</f>
        <v>#REF!</v>
      </c>
      <c r="AU16" s="189" t="e">
        <f>#REF!</f>
        <v>#REF!</v>
      </c>
      <c r="AV16" s="191" t="e">
        <f>#REF!</f>
        <v>#REF!</v>
      </c>
      <c r="AW16" s="114" t="e">
        <f>#REF!</f>
        <v>#REF!</v>
      </c>
      <c r="AX16" s="189" t="e">
        <f>#REF!</f>
        <v>#REF!</v>
      </c>
      <c r="AY16" s="189" t="e">
        <f>#REF!</f>
        <v>#REF!</v>
      </c>
      <c r="AZ16" s="189" t="e">
        <f>#REF!</f>
        <v>#REF!</v>
      </c>
      <c r="BA16" s="189" t="e">
        <f>#REF!</f>
        <v>#REF!</v>
      </c>
      <c r="BB16" s="189" t="e">
        <f>#REF!</f>
        <v>#REF!</v>
      </c>
      <c r="BC16" s="189" t="e">
        <f>#REF!</f>
        <v>#REF!</v>
      </c>
      <c r="BD16" s="189" t="e">
        <f>#REF!</f>
        <v>#REF!</v>
      </c>
      <c r="BE16" s="190" t="e">
        <f>#REF!</f>
        <v>#REF!</v>
      </c>
      <c r="BF16" s="190" t="e">
        <f>#REF!</f>
        <v>#REF!</v>
      </c>
      <c r="BG16" s="190" t="e">
        <f>#REF!</f>
        <v>#REF!</v>
      </c>
      <c r="BH16" s="278" t="e">
        <f>#REF!</f>
        <v>#REF!</v>
      </c>
      <c r="BI16" s="446"/>
      <c r="BJ16" s="670" t="e">
        <f>IF(AK16="&lt;1","a",IF(AK16="-","b",AK16*1))</f>
        <v>#REF!</v>
      </c>
      <c r="BK16" s="670" t="e">
        <f t="shared" ref="BK16:CG16" si="256">IF(AL16="&lt;1","a",IF(AL16="-","b",AL16*1))</f>
        <v>#REF!</v>
      </c>
      <c r="BL16" s="670" t="e">
        <f t="shared" si="256"/>
        <v>#REF!</v>
      </c>
      <c r="BM16" s="670" t="e">
        <f t="shared" si="256"/>
        <v>#REF!</v>
      </c>
      <c r="BN16" s="670" t="e">
        <f t="shared" si="256"/>
        <v>#REF!</v>
      </c>
      <c r="BO16" s="670" t="e">
        <f t="shared" si="256"/>
        <v>#REF!</v>
      </c>
      <c r="BP16" s="670" t="e">
        <f t="shared" si="256"/>
        <v>#REF!</v>
      </c>
      <c r="BQ16" s="670" t="e">
        <f t="shared" si="256"/>
        <v>#REF!</v>
      </c>
      <c r="BR16" s="670" t="e">
        <f t="shared" si="256"/>
        <v>#REF!</v>
      </c>
      <c r="BS16" s="670" t="e">
        <f t="shared" si="256"/>
        <v>#REF!</v>
      </c>
      <c r="BT16" s="670" t="e">
        <f t="shared" si="256"/>
        <v>#REF!</v>
      </c>
      <c r="BU16" s="670" t="e">
        <f t="shared" si="256"/>
        <v>#REF!</v>
      </c>
      <c r="BV16" s="670" t="e">
        <f t="shared" si="256"/>
        <v>#REF!</v>
      </c>
      <c r="BW16" s="670" t="e">
        <f t="shared" si="256"/>
        <v>#REF!</v>
      </c>
      <c r="BX16" s="670" t="e">
        <f t="shared" si="256"/>
        <v>#REF!</v>
      </c>
      <c r="BY16" s="670" t="e">
        <f t="shared" si="256"/>
        <v>#REF!</v>
      </c>
      <c r="BZ16" s="670" t="e">
        <f t="shared" si="256"/>
        <v>#REF!</v>
      </c>
      <c r="CA16" s="670" t="e">
        <f t="shared" si="256"/>
        <v>#REF!</v>
      </c>
      <c r="CB16" s="670" t="e">
        <f t="shared" si="256"/>
        <v>#REF!</v>
      </c>
      <c r="CC16" s="670" t="e">
        <f t="shared" si="256"/>
        <v>#REF!</v>
      </c>
      <c r="CD16" s="670" t="e">
        <f t="shared" si="256"/>
        <v>#REF!</v>
      </c>
      <c r="CE16" s="670" t="e">
        <f t="shared" si="256"/>
        <v>#REF!</v>
      </c>
      <c r="CF16" s="670" t="e">
        <f t="shared" si="256"/>
        <v>#REF!</v>
      </c>
      <c r="CG16" s="670" t="e">
        <f t="shared" si="256"/>
        <v>#REF!</v>
      </c>
      <c r="CH16" s="452"/>
      <c r="CI16" s="668">
        <f t="shared" si="72"/>
        <v>0</v>
      </c>
      <c r="CJ16" s="668">
        <f t="shared" si="73"/>
        <v>0</v>
      </c>
      <c r="CK16" s="668">
        <f t="shared" si="74"/>
        <v>0</v>
      </c>
      <c r="CL16" s="668">
        <f t="shared" si="75"/>
        <v>24</v>
      </c>
      <c r="CM16" s="452"/>
      <c r="CN16" s="452"/>
      <c r="CO16" s="634" t="e">
        <f t="shared" ref="CO16:CO30" si="257">AVERAGEA(BJ16:CG16)</f>
        <v>#REF!</v>
      </c>
    </row>
    <row r="17" spans="1:93" s="103" customFormat="1" ht="12.95" customHeight="1" x14ac:dyDescent="0.15">
      <c r="A17" s="1444"/>
      <c r="B17" s="1453"/>
      <c r="C17" s="692" t="s">
        <v>141</v>
      </c>
      <c r="D17" s="182" t="s">
        <v>10</v>
      </c>
      <c r="E17" s="106" t="e">
        <f>IF(AK17="-","-",IF(AK17="&lt;1","&lt;1",ROUND(AK17,IF(AK17&lt;100,0,-1))))</f>
        <v>#REF!</v>
      </c>
      <c r="F17" s="106" t="e">
        <f t="shared" ref="F17" si="258">IF(AL17="-","-",IF(AL17="&lt;1","&lt;1",ROUND(AL17,IF(AL17&lt;100,0,-1))))</f>
        <v>#REF!</v>
      </c>
      <c r="G17" s="106" t="e">
        <f t="shared" ref="G17" si="259">IF(AM17="-","-",IF(AM17="&lt;1","&lt;1",ROUND(AM17,IF(AM17&lt;100,0,-1))))</f>
        <v>#REF!</v>
      </c>
      <c r="H17" s="106" t="e">
        <f t="shared" ref="H17" si="260">IF(AN17="-","-",IF(AN17="&lt;1","&lt;1",ROUND(AN17,IF(AN17&lt;100,0,-1))))</f>
        <v>#REF!</v>
      </c>
      <c r="I17" s="106" t="e">
        <f t="shared" ref="I17" si="261">IF(AO17="-","-",IF(AO17="&lt;1","&lt;1",ROUND(AO17,IF(AO17&lt;100,0,-1))))</f>
        <v>#REF!</v>
      </c>
      <c r="J17" s="106" t="e">
        <f t="shared" ref="J17" si="262">IF(AP17="-","-",IF(AP17="&lt;1","&lt;1",ROUND(AP17,IF(AP17&lt;100,0,-1))))</f>
        <v>#REF!</v>
      </c>
      <c r="K17" s="106" t="e">
        <f t="shared" ref="K17" si="263">IF(AQ17="-","-",IF(AQ17="&lt;1","&lt;1",ROUND(AQ17,IF(AQ17&lt;100,0,-1))))</f>
        <v>#REF!</v>
      </c>
      <c r="L17" s="106" t="e">
        <f t="shared" ref="L17" si="264">IF(AR17="-","-",IF(AR17="&lt;1","&lt;1",ROUND(AR17,IF(AR17&lt;100,0,-1))))</f>
        <v>#REF!</v>
      </c>
      <c r="M17" s="106" t="e">
        <f t="shared" ref="M17" si="265">IF(AS17="-","-",IF(AS17="&lt;1","&lt;1",ROUND(AS17,IF(AS17&lt;100,0,-1))))</f>
        <v>#REF!</v>
      </c>
      <c r="N17" s="106" t="e">
        <f t="shared" ref="N17" si="266">IF(AT17="-","-",IF(AT17="&lt;1","&lt;1",ROUND(AT17,IF(AT17&lt;100,0,-1))))</f>
        <v>#REF!</v>
      </c>
      <c r="O17" s="106" t="e">
        <f t="shared" ref="O17" si="267">IF(AU17="-","-",IF(AU17="&lt;1","&lt;1",ROUND(AU17,IF(AU17&lt;100,0,-1))))</f>
        <v>#REF!</v>
      </c>
      <c r="P17" s="111" t="e">
        <f t="shared" ref="P17" si="268">IF(AV17="-","-",IF(AV17="&lt;1","&lt;1",ROUND(AV17,IF(AV17&lt;100,0,-1))))</f>
        <v>#REF!</v>
      </c>
      <c r="Q17" s="112" t="e">
        <f t="shared" ref="Q17" si="269">IF(AW17="-","-",IF(AW17="&lt;1","&lt;1",ROUND(AW17,IF(AW17&lt;100,0,-1))))</f>
        <v>#REF!</v>
      </c>
      <c r="R17" s="106" t="e">
        <f t="shared" ref="R17" si="270">IF(AX17="-","-",IF(AX17="&lt;1","&lt;1",ROUND(AX17,IF(AX17&lt;100,0,-1))))</f>
        <v>#REF!</v>
      </c>
      <c r="S17" s="106" t="e">
        <f t="shared" ref="S17" si="271">IF(AY17="-","-",IF(AY17="&lt;1","&lt;1",ROUND(AY17,IF(AY17&lt;100,0,-1))))</f>
        <v>#REF!</v>
      </c>
      <c r="T17" s="106" t="e">
        <f t="shared" ref="T17" si="272">IF(AZ17="-","-",IF(AZ17="&lt;1","&lt;1",ROUND(AZ17,IF(AZ17&lt;100,0,-1))))</f>
        <v>#REF!</v>
      </c>
      <c r="U17" s="106" t="e">
        <f t="shared" ref="U17" si="273">IF(BA17="-","-",IF(BA17="&lt;1","&lt;1",ROUND(BA17,IF(BA17&lt;100,0,-1))))</f>
        <v>#REF!</v>
      </c>
      <c r="V17" s="106" t="e">
        <f t="shared" ref="V17" si="274">IF(BB17="-","-",IF(BB17="&lt;1","&lt;1",ROUND(BB17,IF(BB17&lt;100,0,-1))))</f>
        <v>#REF!</v>
      </c>
      <c r="W17" s="106" t="e">
        <f t="shared" ref="W17" si="275">IF(BC17="-","-",IF(BC17="&lt;1","&lt;1",ROUND(BC17,IF(BC17&lt;100,0,-1))))</f>
        <v>#REF!</v>
      </c>
      <c r="X17" s="106" t="e">
        <f t="shared" ref="X17" si="276">IF(BD17="-","-",IF(BD17="&lt;1","&lt;1",ROUND(BD17,IF(BD17&lt;100,0,-1))))</f>
        <v>#REF!</v>
      </c>
      <c r="Y17" s="113" t="e">
        <f t="shared" ref="Y17" si="277">IF(BE17="-","-",IF(BE17="&lt;1","&lt;1",ROUND(BE17,IF(BE17&lt;100,0,-1))))</f>
        <v>#REF!</v>
      </c>
      <c r="Z17" s="113" t="e">
        <f t="shared" ref="Z17" si="278">IF(BF17="-","-",IF(BF17="&lt;1","&lt;1",ROUND(BF17,IF(BF17&lt;100,0,-1))))</f>
        <v>#REF!</v>
      </c>
      <c r="AA17" s="113" t="e">
        <f t="shared" ref="AA17" si="279">IF(BG17="-","-",IF(BG17="&lt;1","&lt;1",ROUND(BG17,IF(BG17&lt;100,0,-1))))</f>
        <v>#REF!</v>
      </c>
      <c r="AB17" s="106" t="e">
        <f t="shared" ref="AB17" si="280">IF(BH17="-","-",IF(BH17="&lt;1","&lt;1",ROUND(BH17,IF(BH17&lt;100,0,-1))))</f>
        <v>#REF!</v>
      </c>
      <c r="AC17" s="114" t="e">
        <f>IF(SUM(BJ17:CG17)/(CI17+CK17)&lt;1,"&lt;1",TEXT(SUM(BJ17:CG17)/(CI17+CK17),IF(SUM(BJ17:CG17)/(CI17+CK17)&lt;10,"0;_・","0;_・")))</f>
        <v>#REF!</v>
      </c>
      <c r="AD17" s="110" t="e">
        <f>IF(MAXA(AK17:BH17)&lt;1,"&lt;1",TEXT(MAXA(AK17:BH17),IF(MAXA(AK17:BH17)&lt;10,"0;_・","0;_・")))</f>
        <v>#REF!</v>
      </c>
      <c r="AE17" s="135" t="e">
        <f>IF(COUNTIF(BJ17:CG17,"a")&gt;=1,"&lt;1",TEXT(MIN(BJ17:CG17),IF(MIN(BJ17:CG17)&lt;10,"0;_・","0;_・")))</f>
        <v>#REF!</v>
      </c>
      <c r="AF17" s="99" t="e">
        <f t="shared" si="70"/>
        <v>#REF!</v>
      </c>
      <c r="AK17" s="114" t="e">
        <f>#REF!</f>
        <v>#REF!</v>
      </c>
      <c r="AL17" s="189" t="e">
        <f>#REF!</f>
        <v>#REF!</v>
      </c>
      <c r="AM17" s="189" t="e">
        <f>#REF!</f>
        <v>#REF!</v>
      </c>
      <c r="AN17" s="189" t="e">
        <f>#REF!</f>
        <v>#REF!</v>
      </c>
      <c r="AO17" s="189" t="e">
        <f>#REF!</f>
        <v>#REF!</v>
      </c>
      <c r="AP17" s="189" t="e">
        <f>#REF!</f>
        <v>#REF!</v>
      </c>
      <c r="AQ17" s="189" t="e">
        <f>#REF!</f>
        <v>#REF!</v>
      </c>
      <c r="AR17" s="189" t="e">
        <f>#REF!</f>
        <v>#REF!</v>
      </c>
      <c r="AS17" s="189" t="e">
        <f>#REF!</f>
        <v>#REF!</v>
      </c>
      <c r="AT17" s="189" t="e">
        <f>#REF!</f>
        <v>#REF!</v>
      </c>
      <c r="AU17" s="189" t="e">
        <f>#REF!</f>
        <v>#REF!</v>
      </c>
      <c r="AV17" s="191" t="e">
        <f>#REF!</f>
        <v>#REF!</v>
      </c>
      <c r="AW17" s="114" t="e">
        <f>#REF!</f>
        <v>#REF!</v>
      </c>
      <c r="AX17" s="189" t="e">
        <f>#REF!</f>
        <v>#REF!</v>
      </c>
      <c r="AY17" s="189" t="e">
        <f>#REF!</f>
        <v>#REF!</v>
      </c>
      <c r="AZ17" s="189" t="e">
        <f>#REF!</f>
        <v>#REF!</v>
      </c>
      <c r="BA17" s="189" t="e">
        <f>#REF!</f>
        <v>#REF!</v>
      </c>
      <c r="BB17" s="189" t="e">
        <f>#REF!</f>
        <v>#REF!</v>
      </c>
      <c r="BC17" s="189" t="e">
        <f>#REF!</f>
        <v>#REF!</v>
      </c>
      <c r="BD17" s="189" t="e">
        <f>#REF!</f>
        <v>#REF!</v>
      </c>
      <c r="BE17" s="190" t="e">
        <f>#REF!</f>
        <v>#REF!</v>
      </c>
      <c r="BF17" s="190" t="e">
        <f>#REF!</f>
        <v>#REF!</v>
      </c>
      <c r="BG17" s="190" t="e">
        <f>#REF!</f>
        <v>#REF!</v>
      </c>
      <c r="BH17" s="278" t="e">
        <f>#REF!</f>
        <v>#REF!</v>
      </c>
      <c r="BI17" s="446"/>
      <c r="BJ17" s="670" t="e">
        <f>IF(AK17="&lt;1","a",IF(AK17="-","b",AK17*1))</f>
        <v>#REF!</v>
      </c>
      <c r="BK17" s="670" t="e">
        <f t="shared" ref="BK17" si="281">IF(AL17="&lt;1","a",IF(AL17="-","b",AL17*1))</f>
        <v>#REF!</v>
      </c>
      <c r="BL17" s="670" t="e">
        <f t="shared" ref="BL17" si="282">IF(AM17="&lt;1","a",IF(AM17="-","b",AM17*1))</f>
        <v>#REF!</v>
      </c>
      <c r="BM17" s="670" t="e">
        <f t="shared" ref="BM17" si="283">IF(AN17="&lt;1","a",IF(AN17="-","b",AN17*1))</f>
        <v>#REF!</v>
      </c>
      <c r="BN17" s="670" t="e">
        <f t="shared" ref="BN17" si="284">IF(AO17="&lt;1","a",IF(AO17="-","b",AO17*1))</f>
        <v>#REF!</v>
      </c>
      <c r="BO17" s="670" t="e">
        <f t="shared" ref="BO17" si="285">IF(AP17="&lt;1","a",IF(AP17="-","b",AP17*1))</f>
        <v>#REF!</v>
      </c>
      <c r="BP17" s="670" t="e">
        <f t="shared" ref="BP17" si="286">IF(AQ17="&lt;1","a",IF(AQ17="-","b",AQ17*1))</f>
        <v>#REF!</v>
      </c>
      <c r="BQ17" s="670" t="e">
        <f t="shared" ref="BQ17" si="287">IF(AR17="&lt;1","a",IF(AR17="-","b",AR17*1))</f>
        <v>#REF!</v>
      </c>
      <c r="BR17" s="670" t="e">
        <f t="shared" ref="BR17" si="288">IF(AS17="&lt;1","a",IF(AS17="-","b",AS17*1))</f>
        <v>#REF!</v>
      </c>
      <c r="BS17" s="670" t="e">
        <f t="shared" ref="BS17" si="289">IF(AT17="&lt;1","a",IF(AT17="-","b",AT17*1))</f>
        <v>#REF!</v>
      </c>
      <c r="BT17" s="670" t="e">
        <f t="shared" ref="BT17" si="290">IF(AU17="&lt;1","a",IF(AU17="-","b",AU17*1))</f>
        <v>#REF!</v>
      </c>
      <c r="BU17" s="670" t="e">
        <f t="shared" ref="BU17" si="291">IF(AV17="&lt;1","a",IF(AV17="-","b",AV17*1))</f>
        <v>#REF!</v>
      </c>
      <c r="BV17" s="670" t="e">
        <f t="shared" ref="BV17" si="292">IF(AW17="&lt;1","a",IF(AW17="-","b",AW17*1))</f>
        <v>#REF!</v>
      </c>
      <c r="BW17" s="670" t="e">
        <f t="shared" ref="BW17" si="293">IF(AX17="&lt;1","a",IF(AX17="-","b",AX17*1))</f>
        <v>#REF!</v>
      </c>
      <c r="BX17" s="670" t="e">
        <f t="shared" ref="BX17" si="294">IF(AY17="&lt;1","a",IF(AY17="-","b",AY17*1))</f>
        <v>#REF!</v>
      </c>
      <c r="BY17" s="670" t="e">
        <f t="shared" ref="BY17" si="295">IF(AZ17="&lt;1","a",IF(AZ17="-","b",AZ17*1))</f>
        <v>#REF!</v>
      </c>
      <c r="BZ17" s="670" t="e">
        <f t="shared" ref="BZ17" si="296">IF(BA17="&lt;1","a",IF(BA17="-","b",BA17*1))</f>
        <v>#REF!</v>
      </c>
      <c r="CA17" s="670" t="e">
        <f t="shared" ref="CA17" si="297">IF(BB17="&lt;1","a",IF(BB17="-","b",BB17*1))</f>
        <v>#REF!</v>
      </c>
      <c r="CB17" s="670" t="e">
        <f t="shared" ref="CB17" si="298">IF(BC17="&lt;1","a",IF(BC17="-","b",BC17*1))</f>
        <v>#REF!</v>
      </c>
      <c r="CC17" s="670" t="e">
        <f t="shared" ref="CC17" si="299">IF(BD17="&lt;1","a",IF(BD17="-","b",BD17*1))</f>
        <v>#REF!</v>
      </c>
      <c r="CD17" s="670" t="e">
        <f t="shared" ref="CD17" si="300">IF(BE17="&lt;1","a",IF(BE17="-","b",BE17*1))</f>
        <v>#REF!</v>
      </c>
      <c r="CE17" s="670" t="e">
        <f t="shared" ref="CE17" si="301">IF(BF17="&lt;1","a",IF(BF17="-","b",BF17*1))</f>
        <v>#REF!</v>
      </c>
      <c r="CF17" s="670" t="e">
        <f t="shared" ref="CF17" si="302">IF(BG17="&lt;1","a",IF(BG17="-","b",BG17*1))</f>
        <v>#REF!</v>
      </c>
      <c r="CG17" s="670" t="e">
        <f t="shared" ref="CG17" si="303">IF(BH17="&lt;1","a",IF(BH17="-","b",BH17*1))</f>
        <v>#REF!</v>
      </c>
      <c r="CH17" s="452"/>
      <c r="CI17" s="668">
        <f t="shared" si="72"/>
        <v>0</v>
      </c>
      <c r="CJ17" s="668">
        <f t="shared" si="73"/>
        <v>0</v>
      </c>
      <c r="CK17" s="668">
        <f t="shared" si="74"/>
        <v>0</v>
      </c>
      <c r="CL17" s="668">
        <f t="shared" si="75"/>
        <v>24</v>
      </c>
      <c r="CM17" s="452"/>
      <c r="CN17" s="452"/>
      <c r="CO17" s="634" t="e">
        <f t="shared" si="257"/>
        <v>#REF!</v>
      </c>
    </row>
    <row r="18" spans="1:93" s="103" customFormat="1" ht="12.95" customHeight="1" thickBot="1" x14ac:dyDescent="0.2">
      <c r="A18" s="1444"/>
      <c r="B18" s="1454"/>
      <c r="C18" s="707" t="s">
        <v>142</v>
      </c>
      <c r="D18" s="394" t="s">
        <v>10</v>
      </c>
      <c r="E18" s="281" t="e">
        <f>IF(COUNTIF(BJ15:BJ17,"b")=3,"-",(IF((SUM(BJ15:BJ17)/(COUNTIF(BJ15:BJ17,"a")+COUNTIF(BJ15:BJ17,"&gt;=0")))&lt;1,"&lt;1",ROUND((SUM(BJ15:BJ17)/(COUNTIF(BJ15:BJ17,"a")+COUNTIF(BJ15:BJ17,"&gt;=0"))),IF((SUM(BJ15:BJ17)/(COUNTIF(BJ15:BJ17,"a")+COUNTIF(BJ15:BJ17,"&gt;=0")))&lt;10,0,-1)))))</f>
        <v>#REF!</v>
      </c>
      <c r="F18" s="708" t="e">
        <f t="shared" ref="F18:AB18" si="304">IF(COUNTIF(BK15:BK17,"b")=3,"-",(IF((SUM(BK15:BK17)/(COUNTIF(BK15:BK17,"a")+COUNTIF(BK15:BK17,"&gt;=0")))&lt;1,"&lt;1",ROUND((SUM(BK15:BK17)/(COUNTIF(BK15:BK17,"a")+COUNTIF(BK15:BK17,"&gt;=0"))),IF((SUM(BK15:BK17)/(COUNTIF(BK15:BK17,"a")+COUNTIF(BK15:BK17,"&gt;=0")))&lt;10,0,-1)))))</f>
        <v>#REF!</v>
      </c>
      <c r="G18" s="708" t="e">
        <f t="shared" si="304"/>
        <v>#REF!</v>
      </c>
      <c r="H18" s="708" t="e">
        <f t="shared" si="304"/>
        <v>#REF!</v>
      </c>
      <c r="I18" s="708" t="e">
        <f t="shared" si="304"/>
        <v>#REF!</v>
      </c>
      <c r="J18" s="708" t="e">
        <f t="shared" si="304"/>
        <v>#REF!</v>
      </c>
      <c r="K18" s="708" t="e">
        <f t="shared" si="304"/>
        <v>#REF!</v>
      </c>
      <c r="L18" s="708" t="e">
        <f t="shared" si="304"/>
        <v>#REF!</v>
      </c>
      <c r="M18" s="708" t="e">
        <f t="shared" si="304"/>
        <v>#REF!</v>
      </c>
      <c r="N18" s="708" t="e">
        <f t="shared" si="304"/>
        <v>#REF!</v>
      </c>
      <c r="O18" s="708" t="e">
        <f t="shared" si="304"/>
        <v>#REF!</v>
      </c>
      <c r="P18" s="709" t="e">
        <f t="shared" si="304"/>
        <v>#REF!</v>
      </c>
      <c r="Q18" s="672" t="e">
        <f t="shared" si="304"/>
        <v>#REF!</v>
      </c>
      <c r="R18" s="708" t="e">
        <f t="shared" si="304"/>
        <v>#REF!</v>
      </c>
      <c r="S18" s="708" t="e">
        <f t="shared" si="304"/>
        <v>#REF!</v>
      </c>
      <c r="T18" s="708" t="e">
        <f t="shared" si="304"/>
        <v>#REF!</v>
      </c>
      <c r="U18" s="708" t="e">
        <f t="shared" si="304"/>
        <v>#REF!</v>
      </c>
      <c r="V18" s="708" t="e">
        <f t="shared" si="304"/>
        <v>#REF!</v>
      </c>
      <c r="W18" s="708" t="e">
        <f t="shared" si="304"/>
        <v>#REF!</v>
      </c>
      <c r="X18" s="708" t="e">
        <f t="shared" si="304"/>
        <v>#REF!</v>
      </c>
      <c r="Y18" s="710" t="e">
        <f t="shared" si="304"/>
        <v>#REF!</v>
      </c>
      <c r="Z18" s="710" t="e">
        <f t="shared" si="304"/>
        <v>#REF!</v>
      </c>
      <c r="AA18" s="710" t="e">
        <f t="shared" si="304"/>
        <v>#REF!</v>
      </c>
      <c r="AB18" s="708" t="e">
        <f t="shared" si="304"/>
        <v>#REF!</v>
      </c>
      <c r="AC18" s="280" t="e">
        <f>IF(SUM(BJ18:CG18)/(CI18+CK18)&lt;1,"&lt;1",TEXT(SUM(BJ18:CG18)/(CI18+CK18),IF(SUM(BJ18:CG18)/(CI18+CK18)&lt;10,"0;_・","0;_・")))</f>
        <v>#REF!</v>
      </c>
      <c r="AD18" s="284" t="e">
        <f>IF(MAXA(BJ18:CG18)&lt;1,"&lt;1",TEXT(MAXA(BJ18:CG18),IF(MAXA(BJ18:CG18)&lt;10,"0;_・","0;_・")))</f>
        <v>#REF!</v>
      </c>
      <c r="AE18" s="282" t="e">
        <f>IF(COUNTIF(BJ18:CG18,"a")&gt;=1,"&lt;1",TEXT(MIN(BJ18:CG18),IF(MIN(BJ18:CG18)&lt;10,"0;_・","0;_・")))</f>
        <v>#REF!</v>
      </c>
      <c r="AF18" s="99" t="e">
        <f t="shared" si="70"/>
        <v>#REF!</v>
      </c>
      <c r="AK18" s="717" t="e">
        <f t="shared" ref="AK18" si="305">E18</f>
        <v>#REF!</v>
      </c>
      <c r="AL18" s="718" t="e">
        <f t="shared" ref="AL18" si="306">F18</f>
        <v>#REF!</v>
      </c>
      <c r="AM18" s="718" t="e">
        <f t="shared" ref="AM18" si="307">G18</f>
        <v>#REF!</v>
      </c>
      <c r="AN18" s="718" t="e">
        <f t="shared" ref="AN18" si="308">H18</f>
        <v>#REF!</v>
      </c>
      <c r="AO18" s="718" t="e">
        <f t="shared" ref="AO18" si="309">I18</f>
        <v>#REF!</v>
      </c>
      <c r="AP18" s="718" t="e">
        <f t="shared" ref="AP18" si="310">J18</f>
        <v>#REF!</v>
      </c>
      <c r="AQ18" s="718" t="e">
        <f t="shared" ref="AQ18" si="311">K18</f>
        <v>#REF!</v>
      </c>
      <c r="AR18" s="718" t="e">
        <f t="shared" ref="AR18" si="312">L18</f>
        <v>#REF!</v>
      </c>
      <c r="AS18" s="718" t="e">
        <f t="shared" ref="AS18" si="313">M18</f>
        <v>#REF!</v>
      </c>
      <c r="AT18" s="718" t="e">
        <f t="shared" ref="AT18" si="314">N18</f>
        <v>#REF!</v>
      </c>
      <c r="AU18" s="718" t="e">
        <f t="shared" ref="AU18" si="315">O18</f>
        <v>#REF!</v>
      </c>
      <c r="AV18" s="718" t="e">
        <f t="shared" ref="AV18" si="316">P18</f>
        <v>#REF!</v>
      </c>
      <c r="AW18" s="718" t="e">
        <f t="shared" ref="AW18" si="317">Q18</f>
        <v>#REF!</v>
      </c>
      <c r="AX18" s="718" t="e">
        <f t="shared" ref="AX18" si="318">R18</f>
        <v>#REF!</v>
      </c>
      <c r="AY18" s="718" t="e">
        <f t="shared" ref="AY18" si="319">S18</f>
        <v>#REF!</v>
      </c>
      <c r="AZ18" s="718" t="e">
        <f t="shared" ref="AZ18" si="320">T18</f>
        <v>#REF!</v>
      </c>
      <c r="BA18" s="718" t="e">
        <f t="shared" ref="BA18" si="321">U18</f>
        <v>#REF!</v>
      </c>
      <c r="BB18" s="718" t="e">
        <f t="shared" ref="BB18" si="322">V18</f>
        <v>#REF!</v>
      </c>
      <c r="BC18" s="718" t="e">
        <f t="shared" ref="BC18" si="323">W18</f>
        <v>#REF!</v>
      </c>
      <c r="BD18" s="718" t="e">
        <f t="shared" ref="BD18" si="324">X18</f>
        <v>#REF!</v>
      </c>
      <c r="BE18" s="718" t="e">
        <f t="shared" ref="BE18" si="325">Y18</f>
        <v>#REF!</v>
      </c>
      <c r="BF18" s="718" t="e">
        <f t="shared" ref="BF18" si="326">Z18</f>
        <v>#REF!</v>
      </c>
      <c r="BG18" s="718" t="e">
        <f t="shared" ref="BG18" si="327">AA18</f>
        <v>#REF!</v>
      </c>
      <c r="BH18" s="718" t="e">
        <f t="shared" ref="BH18" si="328">AB18</f>
        <v>#REF!</v>
      </c>
      <c r="BI18" s="449"/>
      <c r="BJ18" s="720" t="e">
        <f t="shared" ref="BJ18" si="329">IF(AK18="&lt;1","a",IF(AK18="-","b",AK18*1))</f>
        <v>#REF!</v>
      </c>
      <c r="BK18" s="720" t="e">
        <f t="shared" ref="BK18" si="330">IF(AL18="&lt;1","a",IF(AL18="-","b",AL18*1))</f>
        <v>#REF!</v>
      </c>
      <c r="BL18" s="720" t="e">
        <f t="shared" ref="BL18" si="331">IF(AM18="&lt;1","a",IF(AM18="-","b",AM18*1))</f>
        <v>#REF!</v>
      </c>
      <c r="BM18" s="720" t="e">
        <f t="shared" ref="BM18" si="332">IF(AN18="&lt;1","a",IF(AN18="-","b",AN18*1))</f>
        <v>#REF!</v>
      </c>
      <c r="BN18" s="720" t="e">
        <f t="shared" ref="BN18" si="333">IF(AO18="&lt;1","a",IF(AO18="-","b",AO18*1))</f>
        <v>#REF!</v>
      </c>
      <c r="BO18" s="720" t="e">
        <f t="shared" ref="BO18" si="334">IF(AP18="&lt;1","a",IF(AP18="-","b",AP18*1))</f>
        <v>#REF!</v>
      </c>
      <c r="BP18" s="720" t="e">
        <f t="shared" ref="BP18" si="335">IF(AQ18="&lt;1","a",IF(AQ18="-","b",AQ18*1))</f>
        <v>#REF!</v>
      </c>
      <c r="BQ18" s="720" t="e">
        <f t="shared" ref="BQ18" si="336">IF(AR18="&lt;1","a",IF(AR18="-","b",AR18*1))</f>
        <v>#REF!</v>
      </c>
      <c r="BR18" s="720" t="e">
        <f t="shared" ref="BR18" si="337">IF(AS18="&lt;1","a",IF(AS18="-","b",AS18*1))</f>
        <v>#REF!</v>
      </c>
      <c r="BS18" s="720" t="e">
        <f t="shared" ref="BS18" si="338">IF(AT18="&lt;1","a",IF(AT18="-","b",AT18*1))</f>
        <v>#REF!</v>
      </c>
      <c r="BT18" s="720" t="e">
        <f t="shared" ref="BT18" si="339">IF(AU18="&lt;1","a",IF(AU18="-","b",AU18*1))</f>
        <v>#REF!</v>
      </c>
      <c r="BU18" s="720" t="e">
        <f t="shared" ref="BU18" si="340">IF(AV18="&lt;1","a",IF(AV18="-","b",AV18*1))</f>
        <v>#REF!</v>
      </c>
      <c r="BV18" s="720" t="e">
        <f t="shared" ref="BV18" si="341">IF(AW18="&lt;1","a",IF(AW18="-","b",AW18*1))</f>
        <v>#REF!</v>
      </c>
      <c r="BW18" s="720" t="e">
        <f t="shared" ref="BW18" si="342">IF(AX18="&lt;1","a",IF(AX18="-","b",AX18*1))</f>
        <v>#REF!</v>
      </c>
      <c r="BX18" s="720" t="e">
        <f t="shared" ref="BX18" si="343">IF(AY18="&lt;1","a",IF(AY18="-","b",AY18*1))</f>
        <v>#REF!</v>
      </c>
      <c r="BY18" s="720" t="e">
        <f t="shared" ref="BY18" si="344">IF(AZ18="&lt;1","a",IF(AZ18="-","b",AZ18*1))</f>
        <v>#REF!</v>
      </c>
      <c r="BZ18" s="720" t="e">
        <f t="shared" ref="BZ18" si="345">IF(BA18="&lt;1","a",IF(BA18="-","b",BA18*1))</f>
        <v>#REF!</v>
      </c>
      <c r="CA18" s="720" t="e">
        <f t="shared" ref="CA18" si="346">IF(BB18="&lt;1","a",IF(BB18="-","b",BB18*1))</f>
        <v>#REF!</v>
      </c>
      <c r="CB18" s="720" t="e">
        <f t="shared" ref="CB18" si="347">IF(BC18="&lt;1","a",IF(BC18="-","b",BC18*1))</f>
        <v>#REF!</v>
      </c>
      <c r="CC18" s="720" t="e">
        <f t="shared" ref="CC18" si="348">IF(BD18="&lt;1","a",IF(BD18="-","b",BD18*1))</f>
        <v>#REF!</v>
      </c>
      <c r="CD18" s="720" t="e">
        <f t="shared" ref="CD18" si="349">IF(BE18="&lt;1","a",IF(BE18="-","b",BE18*1))</f>
        <v>#REF!</v>
      </c>
      <c r="CE18" s="720" t="e">
        <f t="shared" ref="CE18" si="350">IF(BF18="&lt;1","a",IF(BF18="-","b",BF18*1))</f>
        <v>#REF!</v>
      </c>
      <c r="CF18" s="720" t="e">
        <f t="shared" ref="CF18" si="351">IF(BG18="&lt;1","a",IF(BG18="-","b",BG18*1))</f>
        <v>#REF!</v>
      </c>
      <c r="CG18" s="720" t="e">
        <f t="shared" ref="CG18" si="352">IF(BH18="&lt;1","a",IF(BH18="-","b",BH18*1))</f>
        <v>#REF!</v>
      </c>
      <c r="CH18" s="721"/>
      <c r="CI18" s="722">
        <f t="shared" ref="CI18:CI35" si="353">COUNTIF(BJ18:CG18,"a")</f>
        <v>0</v>
      </c>
      <c r="CJ18" s="722">
        <f t="shared" ref="CJ18:CJ35" si="354">COUNTIF(BJ18:CG18,"b")</f>
        <v>0</v>
      </c>
      <c r="CK18" s="722">
        <f t="shared" ref="CK18:CK35" si="355">COUNTIF(BJ18:CG18,"&gt;=0")</f>
        <v>0</v>
      </c>
      <c r="CL18" s="722">
        <f t="shared" ref="CL18:CL35" si="356">COUNTA(BJ18:CG18)</f>
        <v>24</v>
      </c>
      <c r="CM18" s="721"/>
      <c r="CN18" s="721"/>
      <c r="CO18" s="723" t="e">
        <f t="shared" si="257"/>
        <v>#REF!</v>
      </c>
    </row>
    <row r="19" spans="1:93" s="103" customFormat="1" ht="12.95" customHeight="1" x14ac:dyDescent="0.15">
      <c r="A19" s="1444"/>
      <c r="B19" s="1455" t="s">
        <v>3</v>
      </c>
      <c r="C19" s="693" t="s">
        <v>139</v>
      </c>
      <c r="D19" s="203" t="s">
        <v>10</v>
      </c>
      <c r="E19" s="204" t="e">
        <f t="shared" ref="E19" si="357">TEXT(AK19,IF(AK19&lt;10,"0.0;_・","0;_・"))</f>
        <v>#REF!</v>
      </c>
      <c r="F19" s="204" t="e">
        <f t="shared" ref="F19" si="358">TEXT(AL19,IF(AL19&lt;10,"0.0;_・","0;_・"))</f>
        <v>#REF!</v>
      </c>
      <c r="G19" s="204" t="e">
        <f t="shared" ref="G19" si="359">TEXT(AM19,IF(AM19&lt;10,"0.0;_・","0;_・"))</f>
        <v>#REF!</v>
      </c>
      <c r="H19" s="204" t="e">
        <f t="shared" ref="H19" si="360">TEXT(AN19,IF(AN19&lt;10,"0.0;_・","0;_・"))</f>
        <v>#REF!</v>
      </c>
      <c r="I19" s="204" t="e">
        <f t="shared" ref="I19" si="361">TEXT(AO19,IF(AO19&lt;10,"0.0;_・","0;_・"))</f>
        <v>#REF!</v>
      </c>
      <c r="J19" s="204" t="e">
        <f t="shared" ref="J19" si="362">TEXT(AP19,IF(AP19&lt;10,"0.0;_・","0;_・"))</f>
        <v>#REF!</v>
      </c>
      <c r="K19" s="204" t="e">
        <f t="shared" ref="K19" si="363">TEXT(AQ19,IF(AQ19&lt;10,"0.0;_・","0;_・"))</f>
        <v>#REF!</v>
      </c>
      <c r="L19" s="204" t="e">
        <f t="shared" ref="L19" si="364">TEXT(AR19,IF(AR19&lt;10,"0.0;_・","0;_・"))</f>
        <v>#REF!</v>
      </c>
      <c r="M19" s="204" t="e">
        <f t="shared" ref="M19" si="365">TEXT(AS19,IF(AS19&lt;10,"0.0;_・","0;_・"))</f>
        <v>#REF!</v>
      </c>
      <c r="N19" s="204" t="e">
        <f t="shared" ref="N19" si="366">TEXT(AT19,IF(AT19&lt;10,"0.0;_・","0;_・"))</f>
        <v>#REF!</v>
      </c>
      <c r="O19" s="204" t="e">
        <f t="shared" ref="O19" si="367">TEXT(AU19,IF(AU19&lt;10,"0.0;_・","0;_・"))</f>
        <v>#REF!</v>
      </c>
      <c r="P19" s="205" t="e">
        <f t="shared" ref="P19" si="368">TEXT(AV19,IF(AV19&lt;10,"0.0;_・","0;_・"))</f>
        <v>#REF!</v>
      </c>
      <c r="Q19" s="206" t="e">
        <f t="shared" ref="Q19" si="369">TEXT(AW19,IF(AW19&lt;10,"0.0;_・","0;_・"))</f>
        <v>#REF!</v>
      </c>
      <c r="R19" s="204" t="e">
        <f t="shared" ref="R19" si="370">TEXT(AX19,IF(AX19&lt;10,"0.0;_・","0;_・"))</f>
        <v>#REF!</v>
      </c>
      <c r="S19" s="204" t="e">
        <f t="shared" ref="S19" si="371">TEXT(AY19,IF(AY19&lt;10,"0.0;_・","0;_・"))</f>
        <v>#REF!</v>
      </c>
      <c r="T19" s="204" t="e">
        <f t="shared" ref="T19" si="372">TEXT(AZ19,IF(AZ19&lt;10,"0.0;_・","0;_・"))</f>
        <v>#REF!</v>
      </c>
      <c r="U19" s="204" t="e">
        <f t="shared" ref="U19" si="373">TEXT(BA19,IF(BA19&lt;10,"0.0;_・","0;_・"))</f>
        <v>#REF!</v>
      </c>
      <c r="V19" s="204" t="e">
        <f t="shared" ref="V19" si="374">TEXT(BB19,IF(BB19&lt;10,"0.0;_・","0;_・"))</f>
        <v>#REF!</v>
      </c>
      <c r="W19" s="204" t="e">
        <f t="shared" ref="W19" si="375">TEXT(BC19,IF(BC19&lt;10,"0.0;_・","0;_・"))</f>
        <v>#REF!</v>
      </c>
      <c r="X19" s="204" t="e">
        <f t="shared" ref="X19" si="376">TEXT(BD19,IF(BD19&lt;10,"0.0;_・","0;_・"))</f>
        <v>#REF!</v>
      </c>
      <c r="Y19" s="207" t="e">
        <f t="shared" ref="Y19" si="377">TEXT(BE19,IF(BE19&lt;10,"0.0;_・","0;_・"))</f>
        <v>#REF!</v>
      </c>
      <c r="Z19" s="564" t="e">
        <f t="shared" ref="Z19" si="378">TEXT(BF19,IF(BF19&lt;10,"0.0;_・","0;_・"))</f>
        <v>#REF!</v>
      </c>
      <c r="AA19" s="564" t="e">
        <f t="shared" ref="AA19" si="379">TEXT(BG19,IF(BG19&lt;10,"0.0;_・","0;_・"))</f>
        <v>#REF!</v>
      </c>
      <c r="AB19" s="204" t="e">
        <f t="shared" ref="AB19" si="380">TEXT(BH19,IF(BH19&lt;10,"0.0;_・","0;_・"))</f>
        <v>#REF!</v>
      </c>
      <c r="AC19" s="206" t="e">
        <f>IF(SUM(BJ19:CG19)/(CI19+CK19)&lt;1,"&lt;1.0",TEXT(SUM(BJ19:CG19)/(CI19+CK19),IF(SUM(BJ19:CG19)/(CI19+CK19)&lt;10,"0.0;_・","0;_・")))</f>
        <v>#REF!</v>
      </c>
      <c r="AD19" s="208" t="e">
        <f>IF(MAXA(AK19:BH19)&lt;1,"&lt;1.0",TEXT(MAXA(AK19:BH19),IF(MAXA(AK19:BH19)&lt;10,"0.0;_・","0;_・")))</f>
        <v>#REF!</v>
      </c>
      <c r="AE19" s="209" t="e">
        <f>IF(COUNTIF(BJ19:CG19,"a")&gt;=1,"&lt;1.0",TEXT(MIN(BJ19:CG19),IF(MIN(BJ19:CG19)&lt;10,"0.0;_・","0;_・")))</f>
        <v>#REF!</v>
      </c>
      <c r="AF19" s="99" t="e">
        <f t="shared" si="70"/>
        <v>#REF!</v>
      </c>
      <c r="AJ19" s="597"/>
      <c r="AK19" s="225" t="e">
        <f>#REF!</f>
        <v>#REF!</v>
      </c>
      <c r="AL19" s="289" t="e">
        <f>#REF!</f>
        <v>#REF!</v>
      </c>
      <c r="AM19" s="289" t="e">
        <f>#REF!</f>
        <v>#REF!</v>
      </c>
      <c r="AN19" s="223" t="e">
        <f>#REF!</f>
        <v>#REF!</v>
      </c>
      <c r="AO19" s="223" t="e">
        <f>#REF!</f>
        <v>#REF!</v>
      </c>
      <c r="AP19" s="289" t="e">
        <f>#REF!</f>
        <v>#REF!</v>
      </c>
      <c r="AQ19" s="223" t="e">
        <f>#REF!</f>
        <v>#REF!</v>
      </c>
      <c r="AR19" s="342" t="e">
        <f>#REF!</f>
        <v>#REF!</v>
      </c>
      <c r="AS19" s="289" t="e">
        <f>#REF!</f>
        <v>#REF!</v>
      </c>
      <c r="AT19" s="223" t="e">
        <f>#REF!</f>
        <v>#REF!</v>
      </c>
      <c r="AU19" s="289" t="e">
        <f>#REF!</f>
        <v>#REF!</v>
      </c>
      <c r="AV19" s="224" t="e">
        <f>#REF!</f>
        <v>#REF!</v>
      </c>
      <c r="AW19" s="292" t="e">
        <f>#REF!</f>
        <v>#REF!</v>
      </c>
      <c r="AX19" s="342" t="e">
        <f>#REF!</f>
        <v>#REF!</v>
      </c>
      <c r="AY19" s="342" t="e">
        <f>#REF!</f>
        <v>#REF!</v>
      </c>
      <c r="AZ19" s="342" t="e">
        <f>#REF!</f>
        <v>#REF!</v>
      </c>
      <c r="BA19" s="342" t="e">
        <f>#REF!</f>
        <v>#REF!</v>
      </c>
      <c r="BB19" s="342" t="e">
        <f>#REF!</f>
        <v>#REF!</v>
      </c>
      <c r="BC19" s="342" t="e">
        <f>#REF!</f>
        <v>#REF!</v>
      </c>
      <c r="BD19" s="342" t="e">
        <f>#REF!</f>
        <v>#REF!</v>
      </c>
      <c r="BE19" s="365" t="e">
        <f>#REF!</f>
        <v>#REF!</v>
      </c>
      <c r="BF19" s="365" t="e">
        <f>#REF!</f>
        <v>#REF!</v>
      </c>
      <c r="BG19" s="365" t="e">
        <f>#REF!</f>
        <v>#REF!</v>
      </c>
      <c r="BH19" s="275" t="e">
        <f>#REF!</f>
        <v>#REF!</v>
      </c>
      <c r="BI19" s="728"/>
      <c r="BJ19" s="713" t="e">
        <f>IF(AK19="&lt;1.0","a",IF(AK19="-","b",AK19*1))</f>
        <v>#REF!</v>
      </c>
      <c r="BK19" s="713" t="e">
        <f t="shared" ref="BK19:CG19" si="381">IF(AL19="&lt;1.0","a",IF(AL19="-","b",AL19*1))</f>
        <v>#REF!</v>
      </c>
      <c r="BL19" s="713" t="e">
        <f t="shared" si="381"/>
        <v>#REF!</v>
      </c>
      <c r="BM19" s="713" t="e">
        <f t="shared" si="381"/>
        <v>#REF!</v>
      </c>
      <c r="BN19" s="713" t="e">
        <f t="shared" si="381"/>
        <v>#REF!</v>
      </c>
      <c r="BO19" s="713" t="e">
        <f t="shared" si="381"/>
        <v>#REF!</v>
      </c>
      <c r="BP19" s="713" t="e">
        <f t="shared" si="381"/>
        <v>#REF!</v>
      </c>
      <c r="BQ19" s="713" t="e">
        <f t="shared" si="381"/>
        <v>#REF!</v>
      </c>
      <c r="BR19" s="713" t="e">
        <f t="shared" si="381"/>
        <v>#REF!</v>
      </c>
      <c r="BS19" s="713" t="e">
        <f t="shared" si="381"/>
        <v>#REF!</v>
      </c>
      <c r="BT19" s="713" t="e">
        <f t="shared" si="381"/>
        <v>#REF!</v>
      </c>
      <c r="BU19" s="713" t="e">
        <f t="shared" si="381"/>
        <v>#REF!</v>
      </c>
      <c r="BV19" s="713" t="e">
        <f t="shared" si="381"/>
        <v>#REF!</v>
      </c>
      <c r="BW19" s="713" t="e">
        <f t="shared" si="381"/>
        <v>#REF!</v>
      </c>
      <c r="BX19" s="713" t="e">
        <f t="shared" si="381"/>
        <v>#REF!</v>
      </c>
      <c r="BY19" s="713" t="e">
        <f t="shared" si="381"/>
        <v>#REF!</v>
      </c>
      <c r="BZ19" s="713" t="e">
        <f t="shared" si="381"/>
        <v>#REF!</v>
      </c>
      <c r="CA19" s="713" t="e">
        <f t="shared" si="381"/>
        <v>#REF!</v>
      </c>
      <c r="CB19" s="713" t="e">
        <f t="shared" si="381"/>
        <v>#REF!</v>
      </c>
      <c r="CC19" s="713" t="e">
        <f t="shared" si="381"/>
        <v>#REF!</v>
      </c>
      <c r="CD19" s="713" t="e">
        <f t="shared" si="381"/>
        <v>#REF!</v>
      </c>
      <c r="CE19" s="713" t="e">
        <f t="shared" si="381"/>
        <v>#REF!</v>
      </c>
      <c r="CF19" s="713" t="e">
        <f t="shared" si="381"/>
        <v>#REF!</v>
      </c>
      <c r="CG19" s="713" t="e">
        <f t="shared" si="381"/>
        <v>#REF!</v>
      </c>
      <c r="CH19" s="714"/>
      <c r="CI19" s="715">
        <f t="shared" si="353"/>
        <v>0</v>
      </c>
      <c r="CJ19" s="715">
        <f t="shared" si="354"/>
        <v>0</v>
      </c>
      <c r="CK19" s="715">
        <f t="shared" si="355"/>
        <v>0</v>
      </c>
      <c r="CL19" s="715">
        <f t="shared" si="356"/>
        <v>24</v>
      </c>
      <c r="CM19" s="714"/>
      <c r="CN19" s="714"/>
      <c r="CO19" s="716" t="e">
        <f t="shared" si="257"/>
        <v>#REF!</v>
      </c>
    </row>
    <row r="20" spans="1:93" s="103" customFormat="1" ht="12.95" customHeight="1" x14ac:dyDescent="0.15">
      <c r="A20" s="1444"/>
      <c r="B20" s="1453"/>
      <c r="C20" s="692" t="s">
        <v>140</v>
      </c>
      <c r="D20" s="182" t="s">
        <v>10</v>
      </c>
      <c r="E20" s="189" t="e">
        <f t="shared" ref="E20" si="382">TEXT(AK20,IF(AK20&lt;10,"0.0;_・","0;_・"))</f>
        <v>#REF!</v>
      </c>
      <c r="F20" s="189" t="e">
        <f t="shared" ref="F20" si="383">TEXT(AL20,IF(AL20&lt;10,"0.0;_・","0;_・"))</f>
        <v>#REF!</v>
      </c>
      <c r="G20" s="189" t="e">
        <f t="shared" ref="G20" si="384">TEXT(AM20,IF(AM20&lt;10,"0.0;_・","0;_・"))</f>
        <v>#REF!</v>
      </c>
      <c r="H20" s="189" t="e">
        <f t="shared" ref="H20" si="385">TEXT(AN20,IF(AN20&lt;10,"0.0;_・","0;_・"))</f>
        <v>#REF!</v>
      </c>
      <c r="I20" s="189" t="e">
        <f t="shared" ref="I20" si="386">TEXT(AO20,IF(AO20&lt;10,"0.0;_・","0;_・"))</f>
        <v>#REF!</v>
      </c>
      <c r="J20" s="189" t="e">
        <f t="shared" ref="J20" si="387">TEXT(AP20,IF(AP20&lt;10,"0.0;_・","0;_・"))</f>
        <v>#REF!</v>
      </c>
      <c r="K20" s="189" t="e">
        <f t="shared" ref="K20" si="388">TEXT(AQ20,IF(AQ20&lt;10,"0.0;_・","0;_・"))</f>
        <v>#REF!</v>
      </c>
      <c r="L20" s="189" t="e">
        <f t="shared" ref="L20" si="389">TEXT(AR20,IF(AR20&lt;10,"0.0;_・","0;_・"))</f>
        <v>#REF!</v>
      </c>
      <c r="M20" s="189" t="e">
        <f t="shared" ref="M20" si="390">TEXT(AS20,IF(AS20&lt;10,"0.0;_・","0;_・"))</f>
        <v>#REF!</v>
      </c>
      <c r="N20" s="189" t="e">
        <f t="shared" ref="N20" si="391">TEXT(AT20,IF(AT20&lt;10,"0.0;_・","0;_・"))</f>
        <v>#REF!</v>
      </c>
      <c r="O20" s="189" t="e">
        <f t="shared" ref="O20" si="392">TEXT(AU20,IF(AU20&lt;10,"0.0;_・","0;_・"))</f>
        <v>#REF!</v>
      </c>
      <c r="P20" s="191" t="e">
        <f t="shared" ref="P20" si="393">TEXT(AV20,IF(AV20&lt;10,"0.0;_・","0;_・"))</f>
        <v>#REF!</v>
      </c>
      <c r="Q20" s="114" t="e">
        <f t="shared" ref="Q20" si="394">TEXT(AW20,IF(AW20&lt;10,"0.0;_・","0;_・"))</f>
        <v>#REF!</v>
      </c>
      <c r="R20" s="189" t="e">
        <f t="shared" ref="R20" si="395">TEXT(AX20,IF(AX20&lt;10,"0.0;_・","0;_・"))</f>
        <v>#REF!</v>
      </c>
      <c r="S20" s="189" t="e">
        <f t="shared" ref="S20" si="396">TEXT(AY20,IF(AY20&lt;10,"0.0;_・","0;_・"))</f>
        <v>#REF!</v>
      </c>
      <c r="T20" s="189" t="e">
        <f t="shared" ref="T20" si="397">TEXT(AZ20,IF(AZ20&lt;10,"0.0;_・","0;_・"))</f>
        <v>#REF!</v>
      </c>
      <c r="U20" s="189" t="e">
        <f t="shared" ref="U20" si="398">TEXT(BA20,IF(BA20&lt;10,"0.0;_・","0;_・"))</f>
        <v>#REF!</v>
      </c>
      <c r="V20" s="189" t="e">
        <f t="shared" ref="V20" si="399">TEXT(BB20,IF(BB20&lt;10,"0.0;_・","0;_・"))</f>
        <v>#REF!</v>
      </c>
      <c r="W20" s="189" t="e">
        <f t="shared" ref="W20" si="400">TEXT(BC20,IF(BC20&lt;10,"0.0;_・","0;_・"))</f>
        <v>#REF!</v>
      </c>
      <c r="X20" s="189" t="e">
        <f t="shared" ref="X20" si="401">TEXT(BD20,IF(BD20&lt;10,"0.0;_・","0;_・"))</f>
        <v>#REF!</v>
      </c>
      <c r="Y20" s="190" t="e">
        <f t="shared" ref="Y20" si="402">TEXT(BE20,IF(BE20&lt;10,"0.0;_・","0;_・"))</f>
        <v>#REF!</v>
      </c>
      <c r="Z20" s="560" t="e">
        <f t="shared" ref="Z20" si="403">TEXT(BF20,IF(BF20&lt;10,"0.0;_・","0;_・"))</f>
        <v>#REF!</v>
      </c>
      <c r="AA20" s="560" t="e">
        <f t="shared" ref="AA20" si="404">TEXT(BG20,IF(BG20&lt;10,"0.0;_・","0;_・"))</f>
        <v>#REF!</v>
      </c>
      <c r="AB20" s="189" t="e">
        <f t="shared" ref="AB20" si="405">TEXT(BH20,IF(BH20&lt;10,"0.0;_・","0;_・"))</f>
        <v>#REF!</v>
      </c>
      <c r="AC20" s="114" t="e">
        <f t="shared" ref="AC20:AC22" si="406">IF(SUM(BJ20:CG20)/(CI20+CK20)&lt;1,"&lt;1.0",TEXT(SUM(BJ20:CG20)/(CI20+CK20),IF(SUM(BJ20:CG20)/(CI20+CK20)&lt;10,"0.0;_・","0;_・")))</f>
        <v>#REF!</v>
      </c>
      <c r="AD20" s="110" t="e">
        <f t="shared" ref="AD20" si="407">IF(MAXA(AK20:BH20)&lt;1,"&lt;1.0",TEXT(MAXA(AK20:BH20),IF(MAXA(AK20:BH20)&lt;10,"0.0;_・","0;_・")))</f>
        <v>#REF!</v>
      </c>
      <c r="AE20" s="135" t="e">
        <f t="shared" ref="AE20:AE22" si="408">IF(COUNTIF(BJ20:CG20,"a")&gt;=1,"&lt;1.0",TEXT(MIN(BJ20:CG20),IF(MIN(BJ20:CG20)&lt;10,"0.0;_・","0;_・")))</f>
        <v>#REF!</v>
      </c>
      <c r="AF20" s="99" t="e">
        <f t="shared" ref="AF20" si="409">AVERAGEA(AK20:BH20)</f>
        <v>#REF!</v>
      </c>
      <c r="AK20" s="114" t="e">
        <f>#REF!</f>
        <v>#REF!</v>
      </c>
      <c r="AL20" s="183" t="e">
        <f>#REF!</f>
        <v>#REF!</v>
      </c>
      <c r="AM20" s="183" t="e">
        <f>#REF!</f>
        <v>#REF!</v>
      </c>
      <c r="AN20" s="189" t="e">
        <f>#REF!</f>
        <v>#REF!</v>
      </c>
      <c r="AO20" s="189" t="e">
        <f>#REF!</f>
        <v>#REF!</v>
      </c>
      <c r="AP20" s="183" t="e">
        <f>#REF!</f>
        <v>#REF!</v>
      </c>
      <c r="AQ20" s="189" t="e">
        <f>#REF!</f>
        <v>#REF!</v>
      </c>
      <c r="AR20" s="211" t="e">
        <f>#REF!</f>
        <v>#REF!</v>
      </c>
      <c r="AS20" s="183" t="e">
        <f>#REF!</f>
        <v>#REF!</v>
      </c>
      <c r="AT20" s="189" t="e">
        <f>#REF!</f>
        <v>#REF!</v>
      </c>
      <c r="AU20" s="183" t="e">
        <f>#REF!</f>
        <v>#REF!</v>
      </c>
      <c r="AV20" s="191" t="e">
        <f>#REF!</f>
        <v>#REF!</v>
      </c>
      <c r="AW20" s="109" t="e">
        <f>#REF!</f>
        <v>#REF!</v>
      </c>
      <c r="AX20" s="211" t="e">
        <f>#REF!</f>
        <v>#REF!</v>
      </c>
      <c r="AY20" s="211" t="e">
        <f>#REF!</f>
        <v>#REF!</v>
      </c>
      <c r="AZ20" s="211" t="e">
        <f>#REF!</f>
        <v>#REF!</v>
      </c>
      <c r="BA20" s="211" t="e">
        <f>#REF!</f>
        <v>#REF!</v>
      </c>
      <c r="BB20" s="211" t="e">
        <f>#REF!</f>
        <v>#REF!</v>
      </c>
      <c r="BC20" s="211" t="e">
        <f>#REF!</f>
        <v>#REF!</v>
      </c>
      <c r="BD20" s="211" t="e">
        <f>#REF!</f>
        <v>#REF!</v>
      </c>
      <c r="BE20" s="295" t="e">
        <f>#REF!</f>
        <v>#REF!</v>
      </c>
      <c r="BF20" s="295" t="e">
        <f>#REF!</f>
        <v>#REF!</v>
      </c>
      <c r="BG20" s="295" t="e">
        <f>#REF!</f>
        <v>#REF!</v>
      </c>
      <c r="BH20" s="278" t="e">
        <f>#REF!</f>
        <v>#REF!</v>
      </c>
      <c r="BI20" s="446"/>
      <c r="BJ20" s="670" t="e">
        <f t="shared" ref="BJ20" si="410">IF(AK20="&lt;1.0","a",IF(AK20="-","b",AK20*1))</f>
        <v>#REF!</v>
      </c>
      <c r="BK20" s="670" t="e">
        <f t="shared" ref="BK20" si="411">IF(AL20="&lt;1.0","a",IF(AL20="-","b",AL20*1))</f>
        <v>#REF!</v>
      </c>
      <c r="BL20" s="670" t="e">
        <f t="shared" ref="BL20" si="412">IF(AM20="&lt;1.0","a",IF(AM20="-","b",AM20*1))</f>
        <v>#REF!</v>
      </c>
      <c r="BM20" s="670" t="e">
        <f t="shared" ref="BM20" si="413">IF(AN20="&lt;1.0","a",IF(AN20="-","b",AN20*1))</f>
        <v>#REF!</v>
      </c>
      <c r="BN20" s="670" t="e">
        <f t="shared" ref="BN20" si="414">IF(AO20="&lt;1.0","a",IF(AO20="-","b",AO20*1))</f>
        <v>#REF!</v>
      </c>
      <c r="BO20" s="670" t="e">
        <f t="shared" ref="BO20" si="415">IF(AP20="&lt;1.0","a",IF(AP20="-","b",AP20*1))</f>
        <v>#REF!</v>
      </c>
      <c r="BP20" s="670" t="e">
        <f t="shared" ref="BP20" si="416">IF(AQ20="&lt;1.0","a",IF(AQ20="-","b",AQ20*1))</f>
        <v>#REF!</v>
      </c>
      <c r="BQ20" s="670" t="e">
        <f t="shared" ref="BQ20" si="417">IF(AR20="&lt;1.0","a",IF(AR20="-","b",AR20*1))</f>
        <v>#REF!</v>
      </c>
      <c r="BR20" s="670" t="e">
        <f t="shared" ref="BR20" si="418">IF(AS20="&lt;1.0","a",IF(AS20="-","b",AS20*1))</f>
        <v>#REF!</v>
      </c>
      <c r="BS20" s="670" t="e">
        <f t="shared" ref="BS20" si="419">IF(AT20="&lt;1.0","a",IF(AT20="-","b",AT20*1))</f>
        <v>#REF!</v>
      </c>
      <c r="BT20" s="670" t="e">
        <f t="shared" ref="BT20" si="420">IF(AU20="&lt;1.0","a",IF(AU20="-","b",AU20*1))</f>
        <v>#REF!</v>
      </c>
      <c r="BU20" s="670" t="e">
        <f t="shared" ref="BU20" si="421">IF(AV20="&lt;1.0","a",IF(AV20="-","b",AV20*1))</f>
        <v>#REF!</v>
      </c>
      <c r="BV20" s="670" t="e">
        <f t="shared" ref="BV20" si="422">IF(AW20="&lt;1.0","a",IF(AW20="-","b",AW20*1))</f>
        <v>#REF!</v>
      </c>
      <c r="BW20" s="670" t="e">
        <f t="shared" ref="BW20" si="423">IF(AX20="&lt;1.0","a",IF(AX20="-","b",AX20*1))</f>
        <v>#REF!</v>
      </c>
      <c r="BX20" s="670" t="e">
        <f t="shared" ref="BX20" si="424">IF(AY20="&lt;1.0","a",IF(AY20="-","b",AY20*1))</f>
        <v>#REF!</v>
      </c>
      <c r="BY20" s="670" t="e">
        <f t="shared" ref="BY20" si="425">IF(AZ20="&lt;1.0","a",IF(AZ20="-","b",AZ20*1))</f>
        <v>#REF!</v>
      </c>
      <c r="BZ20" s="670" t="e">
        <f t="shared" ref="BZ20" si="426">IF(BA20="&lt;1.0","a",IF(BA20="-","b",BA20*1))</f>
        <v>#REF!</v>
      </c>
      <c r="CA20" s="670" t="e">
        <f t="shared" ref="CA20" si="427">IF(BB20="&lt;1.0","a",IF(BB20="-","b",BB20*1))</f>
        <v>#REF!</v>
      </c>
      <c r="CB20" s="670" t="e">
        <f t="shared" ref="CB20" si="428">IF(BC20="&lt;1.0","a",IF(BC20="-","b",BC20*1))</f>
        <v>#REF!</v>
      </c>
      <c r="CC20" s="670" t="e">
        <f t="shared" ref="CC20" si="429">IF(BD20="&lt;1.0","a",IF(BD20="-","b",BD20*1))</f>
        <v>#REF!</v>
      </c>
      <c r="CD20" s="670" t="e">
        <f t="shared" ref="CD20" si="430">IF(BE20="&lt;1.0","a",IF(BE20="-","b",BE20*1))</f>
        <v>#REF!</v>
      </c>
      <c r="CE20" s="670" t="e">
        <f t="shared" ref="CE20" si="431">IF(BF20="&lt;1.0","a",IF(BF20="-","b",BF20*1))</f>
        <v>#REF!</v>
      </c>
      <c r="CF20" s="670" t="e">
        <f t="shared" ref="CF20" si="432">IF(BG20="&lt;1.0","a",IF(BG20="-","b",BG20*1))</f>
        <v>#REF!</v>
      </c>
      <c r="CG20" s="670" t="e">
        <f t="shared" ref="CG20" si="433">IF(BH20="&lt;1.0","a",IF(BH20="-","b",BH20*1))</f>
        <v>#REF!</v>
      </c>
      <c r="CH20" s="452"/>
      <c r="CI20" s="668">
        <f t="shared" si="353"/>
        <v>0</v>
      </c>
      <c r="CJ20" s="668">
        <f t="shared" si="354"/>
        <v>0</v>
      </c>
      <c r="CK20" s="668">
        <f t="shared" si="355"/>
        <v>0</v>
      </c>
      <c r="CL20" s="668">
        <f t="shared" si="356"/>
        <v>24</v>
      </c>
      <c r="CM20" s="452"/>
      <c r="CN20" s="452"/>
      <c r="CO20" s="634" t="e">
        <f t="shared" si="257"/>
        <v>#REF!</v>
      </c>
    </row>
    <row r="21" spans="1:93" s="103" customFormat="1" ht="12.95" customHeight="1" x14ac:dyDescent="0.15">
      <c r="A21" s="1444"/>
      <c r="B21" s="1453"/>
      <c r="C21" s="692" t="s">
        <v>141</v>
      </c>
      <c r="D21" s="236" t="s">
        <v>10</v>
      </c>
      <c r="E21" s="189" t="e">
        <f t="shared" ref="E21" si="434">TEXT(AK21,IF(AK21&lt;10,"0.0;_・","0;_・"))</f>
        <v>#REF!</v>
      </c>
      <c r="F21" s="189" t="e">
        <f t="shared" ref="F21" si="435">TEXT(AL21,IF(AL21&lt;10,"0.0;_・","0;_・"))</f>
        <v>#REF!</v>
      </c>
      <c r="G21" s="189" t="e">
        <f t="shared" ref="G21" si="436">TEXT(AM21,IF(AM21&lt;10,"0.0;_・","0;_・"))</f>
        <v>#REF!</v>
      </c>
      <c r="H21" s="189" t="e">
        <f t="shared" ref="H21" si="437">TEXT(AN21,IF(AN21&lt;10,"0.0;_・","0;_・"))</f>
        <v>#REF!</v>
      </c>
      <c r="I21" s="189" t="e">
        <f t="shared" ref="I21" si="438">TEXT(AO21,IF(AO21&lt;10,"0.0;_・","0;_・"))</f>
        <v>#REF!</v>
      </c>
      <c r="J21" s="189" t="e">
        <f t="shared" ref="J21" si="439">TEXT(AP21,IF(AP21&lt;10,"0.0;_・","0;_・"))</f>
        <v>#REF!</v>
      </c>
      <c r="K21" s="189" t="e">
        <f t="shared" ref="K21" si="440">TEXT(AQ21,IF(AQ21&lt;10,"0.0;_・","0;_・"))</f>
        <v>#REF!</v>
      </c>
      <c r="L21" s="189" t="e">
        <f t="shared" ref="L21" si="441">TEXT(AR21,IF(AR21&lt;10,"0.0;_・","0;_・"))</f>
        <v>#REF!</v>
      </c>
      <c r="M21" s="189" t="e">
        <f t="shared" ref="M21" si="442">TEXT(AS21,IF(AS21&lt;10,"0.0;_・","0;_・"))</f>
        <v>#REF!</v>
      </c>
      <c r="N21" s="189" t="e">
        <f t="shared" ref="N21" si="443">TEXT(AT21,IF(AT21&lt;10,"0.0;_・","0;_・"))</f>
        <v>#REF!</v>
      </c>
      <c r="O21" s="189" t="e">
        <f t="shared" ref="O21" si="444">TEXT(AU21,IF(AU21&lt;10,"0.0;_・","0;_・"))</f>
        <v>#REF!</v>
      </c>
      <c r="P21" s="191" t="e">
        <f t="shared" ref="P21" si="445">TEXT(AV21,IF(AV21&lt;10,"0.0;_・","0;_・"))</f>
        <v>#REF!</v>
      </c>
      <c r="Q21" s="114" t="e">
        <f t="shared" ref="Q21" si="446">TEXT(AW21,IF(AW21&lt;10,"0.0;_・","0;_・"))</f>
        <v>#REF!</v>
      </c>
      <c r="R21" s="189" t="e">
        <f t="shared" ref="R21" si="447">TEXT(AX21,IF(AX21&lt;10,"0.0;_・","0;_・"))</f>
        <v>#REF!</v>
      </c>
      <c r="S21" s="189" t="e">
        <f t="shared" ref="S21" si="448">TEXT(AY21,IF(AY21&lt;10,"0.0;_・","0;_・"))</f>
        <v>#REF!</v>
      </c>
      <c r="T21" s="189" t="e">
        <f t="shared" ref="T21" si="449">TEXT(AZ21,IF(AZ21&lt;10,"0.0;_・","0;_・"))</f>
        <v>#REF!</v>
      </c>
      <c r="U21" s="189" t="e">
        <f t="shared" ref="U21" si="450">TEXT(BA21,IF(BA21&lt;10,"0.0;_・","0;_・"))</f>
        <v>#REF!</v>
      </c>
      <c r="V21" s="189" t="e">
        <f t="shared" ref="V21" si="451">TEXT(BB21,IF(BB21&lt;10,"0.0;_・","0;_・"))</f>
        <v>#REF!</v>
      </c>
      <c r="W21" s="189" t="e">
        <f t="shared" ref="W21" si="452">TEXT(BC21,IF(BC21&lt;10,"0.0;_・","0;_・"))</f>
        <v>#REF!</v>
      </c>
      <c r="X21" s="189" t="e">
        <f t="shared" ref="X21" si="453">TEXT(BD21,IF(BD21&lt;10,"0.0;_・","0;_・"))</f>
        <v>#REF!</v>
      </c>
      <c r="Y21" s="190" t="e">
        <f t="shared" ref="Y21" si="454">TEXT(BE21,IF(BE21&lt;10,"0.0;_・","0;_・"))</f>
        <v>#REF!</v>
      </c>
      <c r="Z21" s="190" t="e">
        <f t="shared" ref="Z21" si="455">TEXT(BF21,IF(BF21&lt;10,"0.0;_・","0;_・"))</f>
        <v>#REF!</v>
      </c>
      <c r="AA21" s="190" t="e">
        <f t="shared" ref="AA21" si="456">TEXT(BG21,IF(BG21&lt;10,"0.0;_・","0;_・"))</f>
        <v>#REF!</v>
      </c>
      <c r="AB21" s="189" t="e">
        <f t="shared" ref="AB21" si="457">TEXT(BH21,IF(BH21&lt;10,"0.0;_・","0;_・"))</f>
        <v>#REF!</v>
      </c>
      <c r="AC21" s="114" t="e">
        <f t="shared" ref="AC21" si="458">IF(SUM(BJ21:CG21)/(CI21+CK21)&lt;1,"&lt;1.0",TEXT(SUM(BJ21:CG21)/(CI21+CK21),IF(SUM(BJ21:CG21)/(CI21+CK21)&lt;10,"0.0;_・","0;_・")))</f>
        <v>#REF!</v>
      </c>
      <c r="AD21" s="110" t="e">
        <f t="shared" ref="AD21" si="459">IF(MAXA(AK21:BH21)&lt;1,"&lt;1.0",TEXT(MAXA(AK21:BH21),IF(MAXA(AK21:BH21)&lt;10,"0.0;_・","0;_・")))</f>
        <v>#REF!</v>
      </c>
      <c r="AE21" s="135" t="e">
        <f t="shared" ref="AE21" si="460">IF(COUNTIF(BJ21:CG21,"a")&gt;=1,"&lt;1.0",TEXT(MIN(BJ21:CG21),IF(MIN(BJ21:CG21)&lt;10,"0.0;_・","0;_・")))</f>
        <v>#REF!</v>
      </c>
      <c r="AF21" s="99" t="e">
        <f t="shared" ref="AF21" si="461">AVERAGEA(AK21:BH21)</f>
        <v>#REF!</v>
      </c>
      <c r="AK21" s="185" t="e">
        <f>#REF!</f>
        <v>#REF!</v>
      </c>
      <c r="AL21" s="183" t="e">
        <f>#REF!</f>
        <v>#REF!</v>
      </c>
      <c r="AM21" s="183" t="e">
        <f>#REF!</f>
        <v>#REF!</v>
      </c>
      <c r="AN21" s="189" t="e">
        <f>#REF!</f>
        <v>#REF!</v>
      </c>
      <c r="AO21" s="189" t="e">
        <f>#REF!</f>
        <v>#REF!</v>
      </c>
      <c r="AP21" s="183" t="e">
        <f>#REF!</f>
        <v>#REF!</v>
      </c>
      <c r="AQ21" s="189" t="e">
        <f>#REF!</f>
        <v>#REF!</v>
      </c>
      <c r="AR21" s="211" t="e">
        <f>#REF!</f>
        <v>#REF!</v>
      </c>
      <c r="AS21" s="183" t="e">
        <f>#REF!</f>
        <v>#REF!</v>
      </c>
      <c r="AT21" s="189" t="e">
        <f>#REF!</f>
        <v>#REF!</v>
      </c>
      <c r="AU21" s="183" t="e">
        <f>#REF!</f>
        <v>#REF!</v>
      </c>
      <c r="AV21" s="191" t="e">
        <f>#REF!</f>
        <v>#REF!</v>
      </c>
      <c r="AW21" s="109" t="e">
        <f>#REF!</f>
        <v>#REF!</v>
      </c>
      <c r="AX21" s="211" t="e">
        <f>#REF!</f>
        <v>#REF!</v>
      </c>
      <c r="AY21" s="211" t="e">
        <f>#REF!</f>
        <v>#REF!</v>
      </c>
      <c r="AZ21" s="211" t="e">
        <f>#REF!</f>
        <v>#REF!</v>
      </c>
      <c r="BA21" s="211" t="e">
        <f>#REF!</f>
        <v>#REF!</v>
      </c>
      <c r="BB21" s="211" t="e">
        <f>#REF!</f>
        <v>#REF!</v>
      </c>
      <c r="BC21" s="211" t="e">
        <f>#REF!</f>
        <v>#REF!</v>
      </c>
      <c r="BD21" s="211" t="e">
        <f>#REF!</f>
        <v>#REF!</v>
      </c>
      <c r="BE21" s="295" t="e">
        <f>#REF!</f>
        <v>#REF!</v>
      </c>
      <c r="BF21" s="295" t="e">
        <f>#REF!</f>
        <v>#REF!</v>
      </c>
      <c r="BG21" s="295" t="e">
        <f>#REF!</f>
        <v>#REF!</v>
      </c>
      <c r="BH21" s="278" t="e">
        <f>#REF!</f>
        <v>#REF!</v>
      </c>
      <c r="BI21" s="446"/>
      <c r="BJ21" s="670" t="e">
        <f t="shared" ref="BJ21:BJ22" si="462">IF(AK21="&lt;1.0","a",IF(AK21="-","b",AK21*1))</f>
        <v>#REF!</v>
      </c>
      <c r="BK21" s="670" t="e">
        <f t="shared" ref="BK21:BK26" si="463">IF(AL21="&lt;1.0","a",IF(AL21="-","b",AL21*1))</f>
        <v>#REF!</v>
      </c>
      <c r="BL21" s="670" t="e">
        <f t="shared" ref="BL21:BL26" si="464">IF(AM21="&lt;1.0","a",IF(AM21="-","b",AM21*1))</f>
        <v>#REF!</v>
      </c>
      <c r="BM21" s="670" t="e">
        <f t="shared" ref="BM21:BM26" si="465">IF(AN21="&lt;1.0","a",IF(AN21="-","b",AN21*1))</f>
        <v>#REF!</v>
      </c>
      <c r="BN21" s="670" t="e">
        <f t="shared" ref="BN21:BN26" si="466">IF(AO21="&lt;1.0","a",IF(AO21="-","b",AO21*1))</f>
        <v>#REF!</v>
      </c>
      <c r="BO21" s="670" t="e">
        <f t="shared" ref="BO21:BO26" si="467">IF(AP21="&lt;1.0","a",IF(AP21="-","b",AP21*1))</f>
        <v>#REF!</v>
      </c>
      <c r="BP21" s="670" t="e">
        <f t="shared" ref="BP21:BP26" si="468">IF(AQ21="&lt;1.0","a",IF(AQ21="-","b",AQ21*1))</f>
        <v>#REF!</v>
      </c>
      <c r="BQ21" s="670" t="e">
        <f t="shared" ref="BQ21:BQ26" si="469">IF(AR21="&lt;1.0","a",IF(AR21="-","b",AR21*1))</f>
        <v>#REF!</v>
      </c>
      <c r="BR21" s="670" t="e">
        <f t="shared" ref="BR21:BR26" si="470">IF(AS21="&lt;1.0","a",IF(AS21="-","b",AS21*1))</f>
        <v>#REF!</v>
      </c>
      <c r="BS21" s="670" t="e">
        <f t="shared" ref="BS21:BS26" si="471">IF(AT21="&lt;1.0","a",IF(AT21="-","b",AT21*1))</f>
        <v>#REF!</v>
      </c>
      <c r="BT21" s="670" t="e">
        <f t="shared" ref="BT21:BT26" si="472">IF(AU21="&lt;1.0","a",IF(AU21="-","b",AU21*1))</f>
        <v>#REF!</v>
      </c>
      <c r="BU21" s="670" t="e">
        <f t="shared" ref="BU21:BU26" si="473">IF(AV21="&lt;1.0","a",IF(AV21="-","b",AV21*1))</f>
        <v>#REF!</v>
      </c>
      <c r="BV21" s="670" t="e">
        <f t="shared" ref="BV21:BV26" si="474">IF(AW21="&lt;1.0","a",IF(AW21="-","b",AW21*1))</f>
        <v>#REF!</v>
      </c>
      <c r="BW21" s="670" t="e">
        <f t="shared" ref="BW21:BW26" si="475">IF(AX21="&lt;1.0","a",IF(AX21="-","b",AX21*1))</f>
        <v>#REF!</v>
      </c>
      <c r="BX21" s="670" t="e">
        <f t="shared" ref="BX21:BX26" si="476">IF(AY21="&lt;1.0","a",IF(AY21="-","b",AY21*1))</f>
        <v>#REF!</v>
      </c>
      <c r="BY21" s="670" t="e">
        <f t="shared" ref="BY21:BY26" si="477">IF(AZ21="&lt;1.0","a",IF(AZ21="-","b",AZ21*1))</f>
        <v>#REF!</v>
      </c>
      <c r="BZ21" s="670" t="e">
        <f t="shared" ref="BZ21:BZ26" si="478">IF(BA21="&lt;1.0","a",IF(BA21="-","b",BA21*1))</f>
        <v>#REF!</v>
      </c>
      <c r="CA21" s="670" t="e">
        <f t="shared" ref="CA21:CA26" si="479">IF(BB21="&lt;1.0","a",IF(BB21="-","b",BB21*1))</f>
        <v>#REF!</v>
      </c>
      <c r="CB21" s="670" t="e">
        <f t="shared" ref="CB21:CB26" si="480">IF(BC21="&lt;1.0","a",IF(BC21="-","b",BC21*1))</f>
        <v>#REF!</v>
      </c>
      <c r="CC21" s="670" t="e">
        <f t="shared" ref="CC21:CC26" si="481">IF(BD21="&lt;1.0","a",IF(BD21="-","b",BD21*1))</f>
        <v>#REF!</v>
      </c>
      <c r="CD21" s="670" t="e">
        <f t="shared" ref="CD21:CD26" si="482">IF(BE21="&lt;1.0","a",IF(BE21="-","b",BE21*1))</f>
        <v>#REF!</v>
      </c>
      <c r="CE21" s="670" t="e">
        <f t="shared" ref="CE21:CE26" si="483">IF(BF21="&lt;1.0","a",IF(BF21="-","b",BF21*1))</f>
        <v>#REF!</v>
      </c>
      <c r="CF21" s="670" t="e">
        <f t="shared" ref="CF21:CF26" si="484">IF(BG21="&lt;1.0","a",IF(BG21="-","b",BG21*1))</f>
        <v>#REF!</v>
      </c>
      <c r="CG21" s="670" t="e">
        <f t="shared" ref="CG21:CG26" si="485">IF(BH21="&lt;1.0","a",IF(BH21="-","b",BH21*1))</f>
        <v>#REF!</v>
      </c>
      <c r="CH21" s="452"/>
      <c r="CI21" s="668">
        <f t="shared" ref="CI21:CI22" si="486">COUNTIF(BJ21:CG21,"a")</f>
        <v>0</v>
      </c>
      <c r="CJ21" s="668">
        <f t="shared" ref="CJ21:CJ22" si="487">COUNTIF(BJ21:CG21,"b")</f>
        <v>0</v>
      </c>
      <c r="CK21" s="668">
        <f t="shared" ref="CK21:CK22" si="488">COUNTIF(BJ21:CG21,"&gt;=0")</f>
        <v>0</v>
      </c>
      <c r="CL21" s="668">
        <f t="shared" ref="CL21:CL22" si="489">COUNTA(BJ21:CG21)</f>
        <v>24</v>
      </c>
      <c r="CM21" s="452"/>
      <c r="CN21" s="452"/>
      <c r="CO21" s="634" t="e">
        <f t="shared" si="257"/>
        <v>#REF!</v>
      </c>
    </row>
    <row r="22" spans="1:93" s="103" customFormat="1" ht="12.95" customHeight="1" thickBot="1" x14ac:dyDescent="0.2">
      <c r="A22" s="1444"/>
      <c r="B22" s="1453"/>
      <c r="C22" s="706" t="s">
        <v>142</v>
      </c>
      <c r="D22" s="394" t="s">
        <v>10</v>
      </c>
      <c r="E22" s="281" t="e">
        <f>IF(COUNTIF(BJ19:BJ21,"b")=3,"-",(IF((SUM(BJ19:BJ21)/(COUNTIF(BJ19:BJ21,"a")+COUNTIF(BJ19:BJ21,"&gt;=0")))&lt;1,"&lt;1.0",TEXT((SUM(BJ19:BJ21)/(COUNTIF(BJ19:BJ21,"a")+COUNTIF(BJ19:BJ21,"&gt;=0"))),IF((SUM(BJ19:BJ21)/(COUNTIF(BJ19:BJ21,"a")+COUNTIF(BJ19:BJ21,"&gt;=0")))&lt;10,"0.0;_・","0;_・")))))</f>
        <v>#REF!</v>
      </c>
      <c r="F22" s="237" t="e">
        <f t="shared" ref="F22:AB22" si="490">IF(COUNTIF(BK19:BK21,"b")=3,"-",(IF((SUM(BK19:BK21)/(COUNTIF(BK19:BK21,"a")+COUNTIF(BK19:BK21,"&gt;=0")))&lt;1,"&lt;1.0",TEXT((SUM(BK19:BK21)/(COUNTIF(BK19:BK21,"a")+COUNTIF(BK19:BK21,"&gt;=0"))),IF((SUM(BK19:BK21)/(COUNTIF(BK19:BK21,"a")+COUNTIF(BK19:BK21,"&gt;=0")))&lt;10,"0.0;_・","0;_・")))))</f>
        <v>#REF!</v>
      </c>
      <c r="G22" s="237" t="e">
        <f t="shared" si="490"/>
        <v>#REF!</v>
      </c>
      <c r="H22" s="237" t="e">
        <f t="shared" si="490"/>
        <v>#REF!</v>
      </c>
      <c r="I22" s="237" t="e">
        <f t="shared" si="490"/>
        <v>#REF!</v>
      </c>
      <c r="J22" s="237" t="e">
        <f t="shared" si="490"/>
        <v>#REF!</v>
      </c>
      <c r="K22" s="237" t="e">
        <f t="shared" si="490"/>
        <v>#REF!</v>
      </c>
      <c r="L22" s="237" t="e">
        <f t="shared" si="490"/>
        <v>#REF!</v>
      </c>
      <c r="M22" s="237" t="e">
        <f t="shared" si="490"/>
        <v>#REF!</v>
      </c>
      <c r="N22" s="237" t="e">
        <f t="shared" si="490"/>
        <v>#REF!</v>
      </c>
      <c r="O22" s="237" t="e">
        <f t="shared" si="490"/>
        <v>#REF!</v>
      </c>
      <c r="P22" s="302" t="e">
        <f t="shared" si="490"/>
        <v>#REF!</v>
      </c>
      <c r="Q22" s="240" t="e">
        <f t="shared" si="490"/>
        <v>#REF!</v>
      </c>
      <c r="R22" s="237" t="e">
        <f t="shared" si="490"/>
        <v>#REF!</v>
      </c>
      <c r="S22" s="237" t="e">
        <f t="shared" si="490"/>
        <v>#REF!</v>
      </c>
      <c r="T22" s="237" t="e">
        <f t="shared" si="490"/>
        <v>#REF!</v>
      </c>
      <c r="U22" s="237" t="e">
        <f t="shared" si="490"/>
        <v>#REF!</v>
      </c>
      <c r="V22" s="237" t="e">
        <f t="shared" si="490"/>
        <v>#REF!</v>
      </c>
      <c r="W22" s="237" t="e">
        <f t="shared" si="490"/>
        <v>#REF!</v>
      </c>
      <c r="X22" s="237" t="e">
        <f t="shared" si="490"/>
        <v>#REF!</v>
      </c>
      <c r="Y22" s="241" t="e">
        <f t="shared" si="490"/>
        <v>#REF!</v>
      </c>
      <c r="Z22" s="567" t="e">
        <f t="shared" si="490"/>
        <v>#REF!</v>
      </c>
      <c r="AA22" s="567" t="e">
        <f t="shared" si="490"/>
        <v>#REF!</v>
      </c>
      <c r="AB22" s="237" t="e">
        <f t="shared" si="490"/>
        <v>#REF!</v>
      </c>
      <c r="AC22" s="240" t="e">
        <f t="shared" si="406"/>
        <v>#REF!</v>
      </c>
      <c r="AD22" s="242" t="e">
        <f>IF(MAXA(BJ22:CG22)&lt;1,"&lt;1.0",TEXT(MAXA(BJ22:CG22),IF(MAXA(BJ22:CG22)&lt;10,"0.0;_・","0;_・")))</f>
        <v>#REF!</v>
      </c>
      <c r="AE22" s="265" t="e">
        <f t="shared" si="408"/>
        <v>#REF!</v>
      </c>
      <c r="AF22" s="99" t="e">
        <f>AVERAGEA(AK22:BH22)</f>
        <v>#REF!</v>
      </c>
      <c r="AK22" s="717" t="e">
        <f t="shared" ref="AK22" si="491">E22</f>
        <v>#REF!</v>
      </c>
      <c r="AL22" s="718" t="e">
        <f t="shared" ref="AL22" si="492">F22</f>
        <v>#REF!</v>
      </c>
      <c r="AM22" s="718" t="e">
        <f t="shared" ref="AM22" si="493">G22</f>
        <v>#REF!</v>
      </c>
      <c r="AN22" s="718" t="e">
        <f t="shared" ref="AN22" si="494">H22</f>
        <v>#REF!</v>
      </c>
      <c r="AO22" s="718" t="e">
        <f t="shared" ref="AO22" si="495">I22</f>
        <v>#REF!</v>
      </c>
      <c r="AP22" s="718" t="e">
        <f t="shared" ref="AP22" si="496">J22</f>
        <v>#REF!</v>
      </c>
      <c r="AQ22" s="718" t="e">
        <f t="shared" ref="AQ22" si="497">K22</f>
        <v>#REF!</v>
      </c>
      <c r="AR22" s="718" t="e">
        <f t="shared" ref="AR22" si="498">L22</f>
        <v>#REF!</v>
      </c>
      <c r="AS22" s="718" t="e">
        <f t="shared" ref="AS22" si="499">M22</f>
        <v>#REF!</v>
      </c>
      <c r="AT22" s="718" t="e">
        <f t="shared" ref="AT22" si="500">N22</f>
        <v>#REF!</v>
      </c>
      <c r="AU22" s="718" t="e">
        <f t="shared" ref="AU22" si="501">O22</f>
        <v>#REF!</v>
      </c>
      <c r="AV22" s="718" t="e">
        <f t="shared" ref="AV22" si="502">P22</f>
        <v>#REF!</v>
      </c>
      <c r="AW22" s="718" t="e">
        <f t="shared" ref="AW22" si="503">Q22</f>
        <v>#REF!</v>
      </c>
      <c r="AX22" s="718" t="e">
        <f t="shared" ref="AX22" si="504">R22</f>
        <v>#REF!</v>
      </c>
      <c r="AY22" s="718" t="e">
        <f t="shared" ref="AY22" si="505">S22</f>
        <v>#REF!</v>
      </c>
      <c r="AZ22" s="718" t="e">
        <f t="shared" ref="AZ22" si="506">T22</f>
        <v>#REF!</v>
      </c>
      <c r="BA22" s="718" t="e">
        <f t="shared" ref="BA22" si="507">U22</f>
        <v>#REF!</v>
      </c>
      <c r="BB22" s="718" t="e">
        <f t="shared" ref="BB22" si="508">V22</f>
        <v>#REF!</v>
      </c>
      <c r="BC22" s="718" t="e">
        <f t="shared" ref="BC22" si="509">W22</f>
        <v>#REF!</v>
      </c>
      <c r="BD22" s="718" t="e">
        <f t="shared" ref="BD22" si="510">X22</f>
        <v>#REF!</v>
      </c>
      <c r="BE22" s="718" t="e">
        <f t="shared" ref="BE22" si="511">Y22</f>
        <v>#REF!</v>
      </c>
      <c r="BF22" s="718" t="e">
        <f t="shared" ref="BF22" si="512">Z22</f>
        <v>#REF!</v>
      </c>
      <c r="BG22" s="718" t="e">
        <f t="shared" ref="BG22" si="513">AA22</f>
        <v>#REF!</v>
      </c>
      <c r="BH22" s="718" t="e">
        <f t="shared" ref="BH22" si="514">AB22</f>
        <v>#REF!</v>
      </c>
      <c r="BI22" s="449"/>
      <c r="BJ22" s="720" t="e">
        <f t="shared" si="462"/>
        <v>#REF!</v>
      </c>
      <c r="BK22" s="720" t="e">
        <f t="shared" si="463"/>
        <v>#REF!</v>
      </c>
      <c r="BL22" s="720" t="e">
        <f t="shared" si="464"/>
        <v>#REF!</v>
      </c>
      <c r="BM22" s="720" t="e">
        <f t="shared" si="465"/>
        <v>#REF!</v>
      </c>
      <c r="BN22" s="720" t="e">
        <f t="shared" si="466"/>
        <v>#REF!</v>
      </c>
      <c r="BO22" s="720" t="e">
        <f t="shared" si="467"/>
        <v>#REF!</v>
      </c>
      <c r="BP22" s="720" t="e">
        <f t="shared" si="468"/>
        <v>#REF!</v>
      </c>
      <c r="BQ22" s="720" t="e">
        <f t="shared" si="469"/>
        <v>#REF!</v>
      </c>
      <c r="BR22" s="720" t="e">
        <f t="shared" si="470"/>
        <v>#REF!</v>
      </c>
      <c r="BS22" s="720" t="e">
        <f t="shared" si="471"/>
        <v>#REF!</v>
      </c>
      <c r="BT22" s="720" t="e">
        <f t="shared" si="472"/>
        <v>#REF!</v>
      </c>
      <c r="BU22" s="720" t="e">
        <f t="shared" si="473"/>
        <v>#REF!</v>
      </c>
      <c r="BV22" s="720" t="e">
        <f t="shared" si="474"/>
        <v>#REF!</v>
      </c>
      <c r="BW22" s="720" t="e">
        <f t="shared" si="475"/>
        <v>#REF!</v>
      </c>
      <c r="BX22" s="720" t="e">
        <f t="shared" si="476"/>
        <v>#REF!</v>
      </c>
      <c r="BY22" s="720" t="e">
        <f t="shared" si="477"/>
        <v>#REF!</v>
      </c>
      <c r="BZ22" s="720" t="e">
        <f t="shared" si="478"/>
        <v>#REF!</v>
      </c>
      <c r="CA22" s="720" t="e">
        <f t="shared" si="479"/>
        <v>#REF!</v>
      </c>
      <c r="CB22" s="720" t="e">
        <f t="shared" si="480"/>
        <v>#REF!</v>
      </c>
      <c r="CC22" s="720" t="e">
        <f t="shared" si="481"/>
        <v>#REF!</v>
      </c>
      <c r="CD22" s="720" t="e">
        <f t="shared" si="482"/>
        <v>#REF!</v>
      </c>
      <c r="CE22" s="720" t="e">
        <f t="shared" si="483"/>
        <v>#REF!</v>
      </c>
      <c r="CF22" s="720" t="e">
        <f t="shared" si="484"/>
        <v>#REF!</v>
      </c>
      <c r="CG22" s="720" t="e">
        <f t="shared" si="485"/>
        <v>#REF!</v>
      </c>
      <c r="CH22" s="721"/>
      <c r="CI22" s="722">
        <f t="shared" si="486"/>
        <v>0</v>
      </c>
      <c r="CJ22" s="722">
        <f t="shared" si="487"/>
        <v>0</v>
      </c>
      <c r="CK22" s="722">
        <f t="shared" si="488"/>
        <v>0</v>
      </c>
      <c r="CL22" s="722">
        <f t="shared" si="489"/>
        <v>24</v>
      </c>
      <c r="CM22" s="721"/>
      <c r="CN22" s="721"/>
      <c r="CO22" s="723" t="e">
        <f t="shared" si="257"/>
        <v>#REF!</v>
      </c>
    </row>
    <row r="23" spans="1:93" s="103" customFormat="1" ht="16.5" x14ac:dyDescent="0.15">
      <c r="A23" s="1444"/>
      <c r="B23" s="1456" t="s">
        <v>74</v>
      </c>
      <c r="C23" s="693" t="s">
        <v>139</v>
      </c>
      <c r="D23" s="203" t="s">
        <v>75</v>
      </c>
      <c r="E23" s="398" t="e">
        <f t="shared" ref="E23" si="515">AK23</f>
        <v>#REF!</v>
      </c>
      <c r="F23" s="398" t="e">
        <f t="shared" ref="F23" si="516">AL23</f>
        <v>#REF!</v>
      </c>
      <c r="G23" s="398" t="e">
        <f t="shared" ref="G23" si="517">AM23</f>
        <v>#REF!</v>
      </c>
      <c r="H23" s="398" t="e">
        <f t="shared" ref="H23" si="518">AN23</f>
        <v>#REF!</v>
      </c>
      <c r="I23" s="398" t="e">
        <f t="shared" ref="I23" si="519">AO23</f>
        <v>#REF!</v>
      </c>
      <c r="J23" s="398" t="e">
        <f t="shared" ref="J23" si="520">AP23</f>
        <v>#REF!</v>
      </c>
      <c r="K23" s="398" t="e">
        <f t="shared" ref="K23" si="521">AQ23</f>
        <v>#REF!</v>
      </c>
      <c r="L23" s="398" t="e">
        <f t="shared" ref="L23" si="522">AR23</f>
        <v>#REF!</v>
      </c>
      <c r="M23" s="398" t="e">
        <f t="shared" ref="M23" si="523">AS23</f>
        <v>#REF!</v>
      </c>
      <c r="N23" s="398" t="e">
        <f t="shared" ref="N23" si="524">AT23</f>
        <v>#REF!</v>
      </c>
      <c r="O23" s="398" t="e">
        <f t="shared" ref="O23" si="525">AU23</f>
        <v>#REF!</v>
      </c>
      <c r="P23" s="417" t="e">
        <f t="shared" ref="P23" si="526">AV23</f>
        <v>#REF!</v>
      </c>
      <c r="Q23" s="418" t="e">
        <f t="shared" ref="Q23" si="527">AW23</f>
        <v>#REF!</v>
      </c>
      <c r="R23" s="398" t="e">
        <f t="shared" ref="R23" si="528">AX23</f>
        <v>#REF!</v>
      </c>
      <c r="S23" s="398" t="e">
        <f t="shared" ref="S23" si="529">AY23</f>
        <v>#REF!</v>
      </c>
      <c r="T23" s="398" t="e">
        <f t="shared" ref="T23" si="530">AZ23</f>
        <v>#REF!</v>
      </c>
      <c r="U23" s="398" t="e">
        <f t="shared" ref="U23" si="531">BA23</f>
        <v>#REF!</v>
      </c>
      <c r="V23" s="398" t="e">
        <f t="shared" ref="V23" si="532">BB23</f>
        <v>#REF!</v>
      </c>
      <c r="W23" s="398" t="e">
        <f t="shared" ref="W23" si="533">BC23</f>
        <v>#REF!</v>
      </c>
      <c r="X23" s="398" t="e">
        <f t="shared" ref="X23" si="534">BD23</f>
        <v>#REF!</v>
      </c>
      <c r="Y23" s="399" t="e">
        <f t="shared" ref="Y23" si="535">BE23</f>
        <v>#REF!</v>
      </c>
      <c r="Z23" s="562" t="e">
        <f t="shared" ref="Z23" si="536">BF23</f>
        <v>#REF!</v>
      </c>
      <c r="AA23" s="562" t="e">
        <f t="shared" ref="AA23" si="537">BG23</f>
        <v>#REF!</v>
      </c>
      <c r="AB23" s="398" t="e">
        <f>BH23</f>
        <v>#REF!</v>
      </c>
      <c r="AC23" s="418" t="e">
        <f t="shared" ref="AC23" si="538">ROUND(AVERAGE(AK23:BH23),IF(AVERAGE(AK23:BH23)&lt;100,0,IF(AVERAGE(AK23:BH23)&lt;1000,-1,IF(AVERAGE(AK23:BH23)&lt;10000,-3,IF(AVERAGE(AK23:BH23)&lt;100000,-3,-4)))))</f>
        <v>#REF!</v>
      </c>
      <c r="AD23" s="401" t="e">
        <f t="shared" ref="AD23" si="539">MAX(AK23:BH23)</f>
        <v>#REF!</v>
      </c>
      <c r="AE23" s="402" t="e">
        <f t="shared" ref="AE23" si="540">MIN(AK23:BH23)</f>
        <v>#REF!</v>
      </c>
      <c r="AF23" s="99" t="e">
        <f t="shared" ref="AF23" si="541">AVERAGE(AK23:BH23)</f>
        <v>#REF!</v>
      </c>
      <c r="AK23" s="729" t="e">
        <f>#REF!</f>
        <v>#REF!</v>
      </c>
      <c r="AL23" s="730" t="e">
        <f>#REF!</f>
        <v>#REF!</v>
      </c>
      <c r="AM23" s="730" t="e">
        <f>#REF!</f>
        <v>#REF!</v>
      </c>
      <c r="AN23" s="730" t="e">
        <f>#REF!</f>
        <v>#REF!</v>
      </c>
      <c r="AO23" s="730" t="e">
        <f>#REF!</f>
        <v>#REF!</v>
      </c>
      <c r="AP23" s="730" t="e">
        <f>#REF!</f>
        <v>#REF!</v>
      </c>
      <c r="AQ23" s="730" t="e">
        <f>#REF!</f>
        <v>#REF!</v>
      </c>
      <c r="AR23" s="730" t="e">
        <f>#REF!</f>
        <v>#REF!</v>
      </c>
      <c r="AS23" s="730" t="e">
        <f>#REF!</f>
        <v>#REF!</v>
      </c>
      <c r="AT23" s="730" t="e">
        <f>#REF!</f>
        <v>#REF!</v>
      </c>
      <c r="AU23" s="730" t="e">
        <f>#REF!</f>
        <v>#REF!</v>
      </c>
      <c r="AV23" s="731" t="e">
        <f>#REF!</f>
        <v>#REF!</v>
      </c>
      <c r="AW23" s="729" t="e">
        <f>#REF!</f>
        <v>#REF!</v>
      </c>
      <c r="AX23" s="730" t="e">
        <f>#REF!</f>
        <v>#REF!</v>
      </c>
      <c r="AY23" s="730" t="e">
        <f>#REF!</f>
        <v>#REF!</v>
      </c>
      <c r="AZ23" s="730" t="e">
        <f>#REF!</f>
        <v>#REF!</v>
      </c>
      <c r="BA23" s="730" t="e">
        <f>#REF!</f>
        <v>#REF!</v>
      </c>
      <c r="BB23" s="730" t="e">
        <f>#REF!</f>
        <v>#REF!</v>
      </c>
      <c r="BC23" s="730" t="e">
        <f>#REF!</f>
        <v>#REF!</v>
      </c>
      <c r="BD23" s="730" t="e">
        <f>#REF!</f>
        <v>#REF!</v>
      </c>
      <c r="BE23" s="732" t="e">
        <f>#REF!</f>
        <v>#REF!</v>
      </c>
      <c r="BF23" s="732" t="e">
        <f>#REF!</f>
        <v>#REF!</v>
      </c>
      <c r="BG23" s="732" t="e">
        <f>#REF!</f>
        <v>#REF!</v>
      </c>
      <c r="BH23" s="733" t="e">
        <f>#REF!</f>
        <v>#REF!</v>
      </c>
      <c r="BI23" s="728"/>
      <c r="BJ23" s="713" t="e">
        <f t="shared" ref="BJ23:BJ26" si="542">IF(AK23="&lt;1.0","a",IF(AK23="-","b",AK23*1))</f>
        <v>#REF!</v>
      </c>
      <c r="BK23" s="713" t="e">
        <f t="shared" si="463"/>
        <v>#REF!</v>
      </c>
      <c r="BL23" s="713" t="e">
        <f t="shared" si="464"/>
        <v>#REF!</v>
      </c>
      <c r="BM23" s="713" t="e">
        <f t="shared" si="465"/>
        <v>#REF!</v>
      </c>
      <c r="BN23" s="713" t="e">
        <f t="shared" si="466"/>
        <v>#REF!</v>
      </c>
      <c r="BO23" s="713" t="e">
        <f t="shared" si="467"/>
        <v>#REF!</v>
      </c>
      <c r="BP23" s="713" t="e">
        <f t="shared" si="468"/>
        <v>#REF!</v>
      </c>
      <c r="BQ23" s="713" t="e">
        <f t="shared" si="469"/>
        <v>#REF!</v>
      </c>
      <c r="BR23" s="713" t="e">
        <f t="shared" si="470"/>
        <v>#REF!</v>
      </c>
      <c r="BS23" s="713" t="e">
        <f t="shared" si="471"/>
        <v>#REF!</v>
      </c>
      <c r="BT23" s="713" t="e">
        <f t="shared" si="472"/>
        <v>#REF!</v>
      </c>
      <c r="BU23" s="713" t="e">
        <f t="shared" si="473"/>
        <v>#REF!</v>
      </c>
      <c r="BV23" s="713" t="e">
        <f t="shared" si="474"/>
        <v>#REF!</v>
      </c>
      <c r="BW23" s="713" t="e">
        <f t="shared" si="475"/>
        <v>#REF!</v>
      </c>
      <c r="BX23" s="713" t="e">
        <f t="shared" si="476"/>
        <v>#REF!</v>
      </c>
      <c r="BY23" s="713" t="e">
        <f t="shared" si="477"/>
        <v>#REF!</v>
      </c>
      <c r="BZ23" s="713" t="e">
        <f t="shared" si="478"/>
        <v>#REF!</v>
      </c>
      <c r="CA23" s="713" t="e">
        <f t="shared" si="479"/>
        <v>#REF!</v>
      </c>
      <c r="CB23" s="713" t="e">
        <f t="shared" si="480"/>
        <v>#REF!</v>
      </c>
      <c r="CC23" s="713" t="e">
        <f t="shared" si="481"/>
        <v>#REF!</v>
      </c>
      <c r="CD23" s="713" t="e">
        <f t="shared" si="482"/>
        <v>#REF!</v>
      </c>
      <c r="CE23" s="713" t="e">
        <f t="shared" si="483"/>
        <v>#REF!</v>
      </c>
      <c r="CF23" s="713" t="e">
        <f t="shared" si="484"/>
        <v>#REF!</v>
      </c>
      <c r="CG23" s="713" t="e">
        <f t="shared" si="485"/>
        <v>#REF!</v>
      </c>
      <c r="CH23" s="714"/>
      <c r="CI23" s="715">
        <f t="shared" ref="CI23:CI26" si="543">COUNTIF(BJ23:CG23,"a")</f>
        <v>0</v>
      </c>
      <c r="CJ23" s="715">
        <f t="shared" ref="CJ23:CJ26" si="544">COUNTIF(BJ23:CG23,"b")</f>
        <v>0</v>
      </c>
      <c r="CK23" s="715">
        <f t="shared" ref="CK23:CK26" si="545">COUNTIF(BJ23:CG23,"&gt;=0")</f>
        <v>0</v>
      </c>
      <c r="CL23" s="715">
        <f t="shared" ref="CL23:CL26" si="546">COUNTA(BJ23:CG23)</f>
        <v>24</v>
      </c>
      <c r="CM23" s="714"/>
      <c r="CN23" s="714"/>
      <c r="CO23" s="716"/>
    </row>
    <row r="24" spans="1:93" s="103" customFormat="1" ht="16.5" x14ac:dyDescent="0.15">
      <c r="A24" s="1444"/>
      <c r="B24" s="1457"/>
      <c r="C24" s="692" t="s">
        <v>140</v>
      </c>
      <c r="D24" s="182" t="s">
        <v>75</v>
      </c>
      <c r="E24" s="552" t="e">
        <f t="shared" ref="E24" si="547">AK24</f>
        <v>#REF!</v>
      </c>
      <c r="F24" s="559" t="e">
        <f t="shared" ref="F24" si="548">AL24</f>
        <v>#REF!</v>
      </c>
      <c r="G24" s="559" t="e">
        <f t="shared" ref="G24" si="549">AM24</f>
        <v>#REF!</v>
      </c>
      <c r="H24" s="559" t="e">
        <f t="shared" ref="H24" si="550">AN24</f>
        <v>#REF!</v>
      </c>
      <c r="I24" s="559" t="e">
        <f t="shared" ref="I24" si="551">AO24</f>
        <v>#REF!</v>
      </c>
      <c r="J24" s="559" t="e">
        <f t="shared" ref="J24" si="552">AP24</f>
        <v>#REF!</v>
      </c>
      <c r="K24" s="559" t="e">
        <f t="shared" ref="K24" si="553">AQ24</f>
        <v>#REF!</v>
      </c>
      <c r="L24" s="559" t="e">
        <f t="shared" ref="L24" si="554">AR24</f>
        <v>#REF!</v>
      </c>
      <c r="M24" s="559" t="e">
        <f t="shared" ref="M24" si="555">AS24</f>
        <v>#REF!</v>
      </c>
      <c r="N24" s="559" t="e">
        <f t="shared" ref="N24" si="556">AT24</f>
        <v>#REF!</v>
      </c>
      <c r="O24" s="559" t="e">
        <f t="shared" ref="O24" si="557">AU24</f>
        <v>#REF!</v>
      </c>
      <c r="P24" s="574" t="e">
        <f t="shared" ref="P24" si="558">AV24</f>
        <v>#REF!</v>
      </c>
      <c r="Q24" s="552" t="e">
        <f t="shared" ref="Q24" si="559">AW24</f>
        <v>#REF!</v>
      </c>
      <c r="R24" s="559" t="e">
        <f t="shared" ref="R24" si="560">AX24</f>
        <v>#REF!</v>
      </c>
      <c r="S24" s="559" t="e">
        <f t="shared" ref="S24" si="561">AY24</f>
        <v>#REF!</v>
      </c>
      <c r="T24" s="559" t="e">
        <f t="shared" ref="T24" si="562">AZ24</f>
        <v>#REF!</v>
      </c>
      <c r="U24" s="559" t="e">
        <f t="shared" ref="U24" si="563">BA24</f>
        <v>#REF!</v>
      </c>
      <c r="V24" s="559" t="e">
        <f t="shared" ref="V24" si="564">BB24</f>
        <v>#REF!</v>
      </c>
      <c r="W24" s="559" t="e">
        <f t="shared" ref="W24" si="565">BC24</f>
        <v>#REF!</v>
      </c>
      <c r="X24" s="559" t="e">
        <f t="shared" ref="X24" si="566">BD24</f>
        <v>#REF!</v>
      </c>
      <c r="Y24" s="560" t="e">
        <f t="shared" ref="Y24" si="567">BE24</f>
        <v>#REF!</v>
      </c>
      <c r="Z24" s="560" t="e">
        <f t="shared" ref="Z24" si="568">BF24</f>
        <v>#REF!</v>
      </c>
      <c r="AA24" s="560" t="e">
        <f t="shared" ref="AA24" si="569">BG24</f>
        <v>#REF!</v>
      </c>
      <c r="AB24" s="559" t="e">
        <f>BH24</f>
        <v>#REF!</v>
      </c>
      <c r="AC24" s="552" t="e">
        <f>ROUND(AVERAGE(AK24:BH24),IF(AVERAGE(AK24:BH24)&lt;100,0,IF(AVERAGE(AK24:BH24)&lt;1000,-1,IF(AVERAGE(AK24:BH24)&lt;10000,-3,IF(AVERAGE(AK24:BH24)&lt;100000,-3,-4)))))</f>
        <v>#REF!</v>
      </c>
      <c r="AD24" s="598" t="e">
        <f>MAX(AK24:BH24)</f>
        <v>#REF!</v>
      </c>
      <c r="AE24" s="553" t="e">
        <f>MIN(AK24:BH24)</f>
        <v>#REF!</v>
      </c>
      <c r="AF24" s="99" t="e">
        <f>AVERAGE(AK24:BH24)</f>
        <v>#REF!</v>
      </c>
      <c r="AK24" s="240" t="e">
        <f>#REF!</f>
        <v>#REF!</v>
      </c>
      <c r="AL24" s="237" t="e">
        <f>#REF!</f>
        <v>#REF!</v>
      </c>
      <c r="AM24" s="237" t="e">
        <f>#REF!</f>
        <v>#REF!</v>
      </c>
      <c r="AN24" s="237" t="e">
        <f>#REF!</f>
        <v>#REF!</v>
      </c>
      <c r="AO24" s="237" t="e">
        <f>#REF!</f>
        <v>#REF!</v>
      </c>
      <c r="AP24" s="237" t="e">
        <f>#REF!</f>
        <v>#REF!</v>
      </c>
      <c r="AQ24" s="237" t="e">
        <f>#REF!</f>
        <v>#REF!</v>
      </c>
      <c r="AR24" s="237" t="e">
        <f>#REF!</f>
        <v>#REF!</v>
      </c>
      <c r="AS24" s="237" t="e">
        <f>#REF!</f>
        <v>#REF!</v>
      </c>
      <c r="AT24" s="237" t="e">
        <f>#REF!</f>
        <v>#REF!</v>
      </c>
      <c r="AU24" s="237" t="e">
        <f>#REF!</f>
        <v>#REF!</v>
      </c>
      <c r="AV24" s="302" t="e">
        <f>#REF!</f>
        <v>#REF!</v>
      </c>
      <c r="AW24" s="240" t="e">
        <f>#REF!</f>
        <v>#REF!</v>
      </c>
      <c r="AX24" s="237" t="e">
        <f>#REF!</f>
        <v>#REF!</v>
      </c>
      <c r="AY24" s="237" t="e">
        <f>#REF!</f>
        <v>#REF!</v>
      </c>
      <c r="AZ24" s="237" t="e">
        <f>#REF!</f>
        <v>#REF!</v>
      </c>
      <c r="BA24" s="237" t="e">
        <f>#REF!</f>
        <v>#REF!</v>
      </c>
      <c r="BB24" s="237" t="e">
        <f>#REF!</f>
        <v>#REF!</v>
      </c>
      <c r="BC24" s="237" t="e">
        <f>#REF!</f>
        <v>#REF!</v>
      </c>
      <c r="BD24" s="237" t="e">
        <f>#REF!</f>
        <v>#REF!</v>
      </c>
      <c r="BE24" s="241" t="e">
        <f>#REF!</f>
        <v>#REF!</v>
      </c>
      <c r="BF24" s="241" t="e">
        <f>#REF!</f>
        <v>#REF!</v>
      </c>
      <c r="BG24" s="241" t="e">
        <f>#REF!</f>
        <v>#REF!</v>
      </c>
      <c r="BH24" s="636" t="e">
        <f>#REF!</f>
        <v>#REF!</v>
      </c>
      <c r="BI24" s="446"/>
      <c r="BJ24" s="670" t="e">
        <f t="shared" si="542"/>
        <v>#REF!</v>
      </c>
      <c r="BK24" s="670" t="e">
        <f t="shared" si="463"/>
        <v>#REF!</v>
      </c>
      <c r="BL24" s="670" t="e">
        <f t="shared" si="464"/>
        <v>#REF!</v>
      </c>
      <c r="BM24" s="670" t="e">
        <f t="shared" si="465"/>
        <v>#REF!</v>
      </c>
      <c r="BN24" s="670" t="e">
        <f t="shared" si="466"/>
        <v>#REF!</v>
      </c>
      <c r="BO24" s="670" t="e">
        <f t="shared" si="467"/>
        <v>#REF!</v>
      </c>
      <c r="BP24" s="670" t="e">
        <f t="shared" si="468"/>
        <v>#REF!</v>
      </c>
      <c r="BQ24" s="670" t="e">
        <f t="shared" si="469"/>
        <v>#REF!</v>
      </c>
      <c r="BR24" s="670" t="e">
        <f t="shared" si="470"/>
        <v>#REF!</v>
      </c>
      <c r="BS24" s="670" t="e">
        <f t="shared" si="471"/>
        <v>#REF!</v>
      </c>
      <c r="BT24" s="670" t="e">
        <f t="shared" si="472"/>
        <v>#REF!</v>
      </c>
      <c r="BU24" s="670" t="e">
        <f t="shared" si="473"/>
        <v>#REF!</v>
      </c>
      <c r="BV24" s="670" t="e">
        <f t="shared" si="474"/>
        <v>#REF!</v>
      </c>
      <c r="BW24" s="670" t="e">
        <f t="shared" si="475"/>
        <v>#REF!</v>
      </c>
      <c r="BX24" s="670" t="e">
        <f t="shared" si="476"/>
        <v>#REF!</v>
      </c>
      <c r="BY24" s="670" t="e">
        <f t="shared" si="477"/>
        <v>#REF!</v>
      </c>
      <c r="BZ24" s="670" t="e">
        <f t="shared" si="478"/>
        <v>#REF!</v>
      </c>
      <c r="CA24" s="670" t="e">
        <f t="shared" si="479"/>
        <v>#REF!</v>
      </c>
      <c r="CB24" s="670" t="e">
        <f t="shared" si="480"/>
        <v>#REF!</v>
      </c>
      <c r="CC24" s="670" t="e">
        <f t="shared" si="481"/>
        <v>#REF!</v>
      </c>
      <c r="CD24" s="670" t="e">
        <f t="shared" si="482"/>
        <v>#REF!</v>
      </c>
      <c r="CE24" s="670" t="e">
        <f t="shared" si="483"/>
        <v>#REF!</v>
      </c>
      <c r="CF24" s="670" t="e">
        <f t="shared" si="484"/>
        <v>#REF!</v>
      </c>
      <c r="CG24" s="670" t="e">
        <f t="shared" si="485"/>
        <v>#REF!</v>
      </c>
      <c r="CH24" s="452"/>
      <c r="CI24" s="668">
        <f t="shared" si="543"/>
        <v>0</v>
      </c>
      <c r="CJ24" s="668">
        <f t="shared" si="544"/>
        <v>0</v>
      </c>
      <c r="CK24" s="668">
        <f t="shared" si="545"/>
        <v>0</v>
      </c>
      <c r="CL24" s="668">
        <f t="shared" si="546"/>
        <v>24</v>
      </c>
      <c r="CM24" s="452"/>
      <c r="CN24" s="452"/>
      <c r="CO24" s="634"/>
    </row>
    <row r="25" spans="1:93" s="103" customFormat="1" ht="16.5" x14ac:dyDescent="0.15">
      <c r="A25" s="1444"/>
      <c r="B25" s="1457"/>
      <c r="C25" s="692" t="s">
        <v>141</v>
      </c>
      <c r="D25" s="182" t="s">
        <v>75</v>
      </c>
      <c r="E25" s="559" t="e">
        <f t="shared" ref="E25" si="570">AK25</f>
        <v>#REF!</v>
      </c>
      <c r="F25" s="559" t="e">
        <f t="shared" ref="F25" si="571">AL25</f>
        <v>#REF!</v>
      </c>
      <c r="G25" s="559" t="e">
        <f t="shared" ref="G25" si="572">AM25</f>
        <v>#REF!</v>
      </c>
      <c r="H25" s="559" t="e">
        <f t="shared" ref="H25" si="573">AN25</f>
        <v>#REF!</v>
      </c>
      <c r="I25" s="559" t="e">
        <f t="shared" ref="I25" si="574">AO25</f>
        <v>#REF!</v>
      </c>
      <c r="J25" s="559" t="e">
        <f t="shared" ref="J25" si="575">AP25</f>
        <v>#REF!</v>
      </c>
      <c r="K25" s="559" t="e">
        <f t="shared" ref="K25" si="576">AQ25</f>
        <v>#REF!</v>
      </c>
      <c r="L25" s="559" t="e">
        <f t="shared" ref="L25" si="577">AR25</f>
        <v>#REF!</v>
      </c>
      <c r="M25" s="559" t="e">
        <f t="shared" ref="M25" si="578">AS25</f>
        <v>#REF!</v>
      </c>
      <c r="N25" s="559" t="e">
        <f t="shared" ref="N25" si="579">AT25</f>
        <v>#REF!</v>
      </c>
      <c r="O25" s="559" t="e">
        <f t="shared" ref="O25" si="580">AU25</f>
        <v>#REF!</v>
      </c>
      <c r="P25" s="574" t="e">
        <f t="shared" ref="P25" si="581">AV25</f>
        <v>#REF!</v>
      </c>
      <c r="Q25" s="552" t="e">
        <f t="shared" ref="Q25" si="582">AW25</f>
        <v>#REF!</v>
      </c>
      <c r="R25" s="559" t="e">
        <f t="shared" ref="R25" si="583">AX25</f>
        <v>#REF!</v>
      </c>
      <c r="S25" s="559" t="e">
        <f t="shared" ref="S25" si="584">AY25</f>
        <v>#REF!</v>
      </c>
      <c r="T25" s="559" t="e">
        <f t="shared" ref="T25" si="585">AZ25</f>
        <v>#REF!</v>
      </c>
      <c r="U25" s="559" t="e">
        <f t="shared" ref="U25" si="586">BA25</f>
        <v>#REF!</v>
      </c>
      <c r="V25" s="559" t="e">
        <f t="shared" ref="V25" si="587">BB25</f>
        <v>#REF!</v>
      </c>
      <c r="W25" s="559" t="e">
        <f t="shared" ref="W25" si="588">BC25</f>
        <v>#REF!</v>
      </c>
      <c r="X25" s="559" t="e">
        <f t="shared" ref="X25" si="589">BD25</f>
        <v>#REF!</v>
      </c>
      <c r="Y25" s="560" t="e">
        <f t="shared" ref="Y25" si="590">BE25</f>
        <v>#REF!</v>
      </c>
      <c r="Z25" s="560" t="e">
        <f t="shared" ref="Z25" si="591">BF25</f>
        <v>#REF!</v>
      </c>
      <c r="AA25" s="560" t="e">
        <f t="shared" ref="AA25" si="592">BG25</f>
        <v>#REF!</v>
      </c>
      <c r="AB25" s="559" t="e">
        <f>BH25</f>
        <v>#REF!</v>
      </c>
      <c r="AC25" s="552" t="e">
        <f t="shared" ref="AC25:AC26" si="593">ROUND(AVERAGE(AK25:BH25),IF(AVERAGE(AK25:BH25)&lt;100,0,IF(AVERAGE(AK25:BH25)&lt;1000,-1,IF(AVERAGE(AK25:BH25)&lt;10000,-3,IF(AVERAGE(AK25:BH25)&lt;100000,-3,-4)))))</f>
        <v>#REF!</v>
      </c>
      <c r="AD25" s="598" t="e">
        <f t="shared" ref="AD25" si="594">MAX(AK25:BH25)</f>
        <v>#REF!</v>
      </c>
      <c r="AE25" s="553" t="e">
        <f t="shared" ref="AE25:AE26" si="595">MIN(AK25:BH25)</f>
        <v>#REF!</v>
      </c>
      <c r="AF25" s="99" t="e">
        <f t="shared" ref="AF25:AF26" si="596">AVERAGE(AK25:BH25)</f>
        <v>#REF!</v>
      </c>
      <c r="AK25" s="433" t="e">
        <f>#REF!</f>
        <v>#REF!</v>
      </c>
      <c r="AL25" s="431" t="e">
        <f>#REF!</f>
        <v>#REF!</v>
      </c>
      <c r="AM25" s="431" t="e">
        <f>#REF!</f>
        <v>#REF!</v>
      </c>
      <c r="AN25" s="431" t="e">
        <f>#REF!</f>
        <v>#REF!</v>
      </c>
      <c r="AO25" s="431" t="e">
        <f>#REF!</f>
        <v>#REF!</v>
      </c>
      <c r="AP25" s="431" t="e">
        <f>#REF!</f>
        <v>#REF!</v>
      </c>
      <c r="AQ25" s="431" t="e">
        <f>#REF!</f>
        <v>#REF!</v>
      </c>
      <c r="AR25" s="431" t="e">
        <f>#REF!</f>
        <v>#REF!</v>
      </c>
      <c r="AS25" s="431" t="e">
        <f>#REF!</f>
        <v>#REF!</v>
      </c>
      <c r="AT25" s="431" t="e">
        <f>#REF!</f>
        <v>#REF!</v>
      </c>
      <c r="AU25" s="431" t="e">
        <f>#REF!</f>
        <v>#REF!</v>
      </c>
      <c r="AV25" s="432" t="e">
        <f>#REF!</f>
        <v>#REF!</v>
      </c>
      <c r="AW25" s="433" t="e">
        <f>#REF!</f>
        <v>#REF!</v>
      </c>
      <c r="AX25" s="431" t="e">
        <f>#REF!</f>
        <v>#REF!</v>
      </c>
      <c r="AY25" s="431" t="e">
        <f>#REF!</f>
        <v>#REF!</v>
      </c>
      <c r="AZ25" s="431" t="e">
        <f>#REF!</f>
        <v>#REF!</v>
      </c>
      <c r="BA25" s="431" t="e">
        <f>#REF!</f>
        <v>#REF!</v>
      </c>
      <c r="BB25" s="431" t="e">
        <f>#REF!</f>
        <v>#REF!</v>
      </c>
      <c r="BC25" s="431" t="e">
        <f>#REF!</f>
        <v>#REF!</v>
      </c>
      <c r="BD25" s="431" t="e">
        <f>#REF!</f>
        <v>#REF!</v>
      </c>
      <c r="BE25" s="434" t="e">
        <f>#REF!</f>
        <v>#REF!</v>
      </c>
      <c r="BF25" s="434" t="e">
        <f>#REF!</f>
        <v>#REF!</v>
      </c>
      <c r="BG25" s="434" t="e">
        <f>#REF!</f>
        <v>#REF!</v>
      </c>
      <c r="BH25" s="446" t="e">
        <f>#REF!</f>
        <v>#REF!</v>
      </c>
      <c r="BI25" s="446"/>
      <c r="BJ25" s="670" t="e">
        <f t="shared" si="542"/>
        <v>#REF!</v>
      </c>
      <c r="BK25" s="670" t="e">
        <f t="shared" si="463"/>
        <v>#REF!</v>
      </c>
      <c r="BL25" s="670" t="e">
        <f t="shared" si="464"/>
        <v>#REF!</v>
      </c>
      <c r="BM25" s="670" t="e">
        <f t="shared" si="465"/>
        <v>#REF!</v>
      </c>
      <c r="BN25" s="670" t="e">
        <f t="shared" si="466"/>
        <v>#REF!</v>
      </c>
      <c r="BO25" s="670" t="e">
        <f t="shared" si="467"/>
        <v>#REF!</v>
      </c>
      <c r="BP25" s="670" t="e">
        <f t="shared" si="468"/>
        <v>#REF!</v>
      </c>
      <c r="BQ25" s="670" t="e">
        <f t="shared" si="469"/>
        <v>#REF!</v>
      </c>
      <c r="BR25" s="670" t="e">
        <f t="shared" si="470"/>
        <v>#REF!</v>
      </c>
      <c r="BS25" s="670" t="e">
        <f t="shared" si="471"/>
        <v>#REF!</v>
      </c>
      <c r="BT25" s="670" t="e">
        <f t="shared" si="472"/>
        <v>#REF!</v>
      </c>
      <c r="BU25" s="670" t="e">
        <f t="shared" si="473"/>
        <v>#REF!</v>
      </c>
      <c r="BV25" s="670" t="e">
        <f t="shared" si="474"/>
        <v>#REF!</v>
      </c>
      <c r="BW25" s="670" t="e">
        <f t="shared" si="475"/>
        <v>#REF!</v>
      </c>
      <c r="BX25" s="670" t="e">
        <f t="shared" si="476"/>
        <v>#REF!</v>
      </c>
      <c r="BY25" s="670" t="e">
        <f t="shared" si="477"/>
        <v>#REF!</v>
      </c>
      <c r="BZ25" s="670" t="e">
        <f t="shared" si="478"/>
        <v>#REF!</v>
      </c>
      <c r="CA25" s="670" t="e">
        <f t="shared" si="479"/>
        <v>#REF!</v>
      </c>
      <c r="CB25" s="670" t="e">
        <f t="shared" si="480"/>
        <v>#REF!</v>
      </c>
      <c r="CC25" s="670" t="e">
        <f t="shared" si="481"/>
        <v>#REF!</v>
      </c>
      <c r="CD25" s="670" t="e">
        <f t="shared" si="482"/>
        <v>#REF!</v>
      </c>
      <c r="CE25" s="670" t="e">
        <f t="shared" si="483"/>
        <v>#REF!</v>
      </c>
      <c r="CF25" s="670" t="e">
        <f t="shared" si="484"/>
        <v>#REF!</v>
      </c>
      <c r="CG25" s="670" t="e">
        <f t="shared" si="485"/>
        <v>#REF!</v>
      </c>
      <c r="CH25" s="452"/>
      <c r="CI25" s="668">
        <f t="shared" si="543"/>
        <v>0</v>
      </c>
      <c r="CJ25" s="668">
        <f t="shared" si="544"/>
        <v>0</v>
      </c>
      <c r="CK25" s="668">
        <f t="shared" si="545"/>
        <v>0</v>
      </c>
      <c r="CL25" s="668">
        <f t="shared" si="546"/>
        <v>24</v>
      </c>
      <c r="CM25" s="452"/>
      <c r="CN25" s="452"/>
      <c r="CO25" s="634"/>
    </row>
    <row r="26" spans="1:93" s="103" customFormat="1" ht="17.25" thickBot="1" x14ac:dyDescent="0.2">
      <c r="A26" s="1444"/>
      <c r="B26" s="1458"/>
      <c r="C26" s="706" t="s">
        <v>142</v>
      </c>
      <c r="D26" s="394" t="s">
        <v>75</v>
      </c>
      <c r="E26" s="629" t="e">
        <f>IF(COUNTIF(BJ23:BJ25,"b")=3,"-",(IF((SUM(BJ23:BJ25)/(COUNTIF(BJ23:BJ25,"a")+COUNTIF(BJ23:BJ25,"&gt;=0")))=0,"0",ROUND((SUM(BJ23:BJ25)/(COUNTIF(BJ23:BJ25,"a")+COUNTIF(BJ23:BJ25,"&gt;=0"))),IF((SUM(BJ23:BJ25)/(COUNTIF(BJ23:BJ25,"a")+COUNTIF(BJ23:BJ25,"&gt;=0")))&lt;10,0,-1)))))</f>
        <v>#REF!</v>
      </c>
      <c r="F26" s="629" t="e">
        <f t="shared" ref="F26:AB26" si="597">IF(COUNTIF(BK23:BK25,"b")=3,"-",(IF((SUM(BK23:BK25)/(COUNTIF(BK23:BK25,"a")+COUNTIF(BK23:BK25,"&gt;=0")))=0,"0",ROUND((SUM(BK23:BK25)/(COUNTIF(BK23:BK25,"a")+COUNTIF(BK23:BK25,"&gt;=0"))),IF((SUM(BK23:BK25)/(COUNTIF(BK23:BK25,"a")+COUNTIF(BK23:BK25,"&gt;=0")))&lt;10,0,-1)))))</f>
        <v>#REF!</v>
      </c>
      <c r="G26" s="629" t="e">
        <f t="shared" si="597"/>
        <v>#REF!</v>
      </c>
      <c r="H26" s="629" t="e">
        <f t="shared" si="597"/>
        <v>#REF!</v>
      </c>
      <c r="I26" s="629" t="e">
        <f t="shared" si="597"/>
        <v>#REF!</v>
      </c>
      <c r="J26" s="629" t="e">
        <f t="shared" si="597"/>
        <v>#REF!</v>
      </c>
      <c r="K26" s="629" t="e">
        <f t="shared" si="597"/>
        <v>#REF!</v>
      </c>
      <c r="L26" s="629" t="e">
        <f t="shared" si="597"/>
        <v>#REF!</v>
      </c>
      <c r="M26" s="629" t="e">
        <f t="shared" si="597"/>
        <v>#REF!</v>
      </c>
      <c r="N26" s="629" t="e">
        <f t="shared" si="597"/>
        <v>#REF!</v>
      </c>
      <c r="O26" s="629" t="e">
        <f t="shared" si="597"/>
        <v>#REF!</v>
      </c>
      <c r="P26" s="630" t="e">
        <f t="shared" si="597"/>
        <v>#REF!</v>
      </c>
      <c r="Q26" s="628" t="e">
        <f t="shared" si="597"/>
        <v>#REF!</v>
      </c>
      <c r="R26" s="629" t="e">
        <f t="shared" si="597"/>
        <v>#REF!</v>
      </c>
      <c r="S26" s="629" t="e">
        <f t="shared" si="597"/>
        <v>#REF!</v>
      </c>
      <c r="T26" s="629" t="e">
        <f t="shared" si="597"/>
        <v>#REF!</v>
      </c>
      <c r="U26" s="629" t="e">
        <f t="shared" si="597"/>
        <v>#REF!</v>
      </c>
      <c r="V26" s="629" t="e">
        <f t="shared" si="597"/>
        <v>#REF!</v>
      </c>
      <c r="W26" s="629" t="e">
        <f t="shared" si="597"/>
        <v>#REF!</v>
      </c>
      <c r="X26" s="629" t="e">
        <f t="shared" si="597"/>
        <v>#REF!</v>
      </c>
      <c r="Y26" s="698" t="e">
        <f t="shared" si="597"/>
        <v>#REF!</v>
      </c>
      <c r="Z26" s="698" t="e">
        <f t="shared" si="597"/>
        <v>#REF!</v>
      </c>
      <c r="AA26" s="698" t="e">
        <f t="shared" si="597"/>
        <v>#REF!</v>
      </c>
      <c r="AB26" s="629" t="e">
        <f t="shared" si="597"/>
        <v>#REF!</v>
      </c>
      <c r="AC26" s="628" t="e">
        <f t="shared" si="593"/>
        <v>#REF!</v>
      </c>
      <c r="AD26" s="699" t="e">
        <f>MAX(BJ26:CG26)</f>
        <v>#REF!</v>
      </c>
      <c r="AE26" s="705" t="e">
        <f t="shared" si="595"/>
        <v>#REF!</v>
      </c>
      <c r="AF26" s="99" t="e">
        <f t="shared" si="596"/>
        <v>#REF!</v>
      </c>
      <c r="AK26" s="717" t="e">
        <f t="shared" ref="AK26" si="598">E26</f>
        <v>#REF!</v>
      </c>
      <c r="AL26" s="718" t="e">
        <f t="shared" ref="AL26" si="599">F26</f>
        <v>#REF!</v>
      </c>
      <c r="AM26" s="718" t="e">
        <f t="shared" ref="AM26" si="600">G26</f>
        <v>#REF!</v>
      </c>
      <c r="AN26" s="718" t="e">
        <f t="shared" ref="AN26" si="601">H26</f>
        <v>#REF!</v>
      </c>
      <c r="AO26" s="718" t="e">
        <f t="shared" ref="AO26" si="602">I26</f>
        <v>#REF!</v>
      </c>
      <c r="AP26" s="718" t="e">
        <f t="shared" ref="AP26" si="603">J26</f>
        <v>#REF!</v>
      </c>
      <c r="AQ26" s="718" t="e">
        <f t="shared" ref="AQ26" si="604">K26</f>
        <v>#REF!</v>
      </c>
      <c r="AR26" s="718" t="e">
        <f t="shared" ref="AR26" si="605">L26</f>
        <v>#REF!</v>
      </c>
      <c r="AS26" s="718" t="e">
        <f t="shared" ref="AS26" si="606">M26</f>
        <v>#REF!</v>
      </c>
      <c r="AT26" s="718" t="e">
        <f t="shared" ref="AT26" si="607">N26</f>
        <v>#REF!</v>
      </c>
      <c r="AU26" s="718" t="e">
        <f t="shared" ref="AU26" si="608">O26</f>
        <v>#REF!</v>
      </c>
      <c r="AV26" s="718" t="e">
        <f t="shared" ref="AV26" si="609">P26</f>
        <v>#REF!</v>
      </c>
      <c r="AW26" s="718" t="e">
        <f t="shared" ref="AW26" si="610">Q26</f>
        <v>#REF!</v>
      </c>
      <c r="AX26" s="718" t="e">
        <f t="shared" ref="AX26" si="611">R26</f>
        <v>#REF!</v>
      </c>
      <c r="AY26" s="718" t="e">
        <f t="shared" ref="AY26" si="612">S26</f>
        <v>#REF!</v>
      </c>
      <c r="AZ26" s="718" t="e">
        <f t="shared" ref="AZ26" si="613">T26</f>
        <v>#REF!</v>
      </c>
      <c r="BA26" s="718" t="e">
        <f t="shared" ref="BA26" si="614">U26</f>
        <v>#REF!</v>
      </c>
      <c r="BB26" s="718" t="e">
        <f t="shared" ref="BB26" si="615">V26</f>
        <v>#REF!</v>
      </c>
      <c r="BC26" s="718" t="e">
        <f t="shared" ref="BC26" si="616">W26</f>
        <v>#REF!</v>
      </c>
      <c r="BD26" s="718" t="e">
        <f t="shared" ref="BD26" si="617">X26</f>
        <v>#REF!</v>
      </c>
      <c r="BE26" s="718" t="e">
        <f t="shared" ref="BE26" si="618">Y26</f>
        <v>#REF!</v>
      </c>
      <c r="BF26" s="718" t="e">
        <f t="shared" ref="BF26" si="619">Z26</f>
        <v>#REF!</v>
      </c>
      <c r="BG26" s="718" t="e">
        <f t="shared" ref="BG26" si="620">AA26</f>
        <v>#REF!</v>
      </c>
      <c r="BH26" s="718" t="e">
        <f t="shared" ref="BH26" si="621">AB26</f>
        <v>#REF!</v>
      </c>
      <c r="BI26" s="449"/>
      <c r="BJ26" s="720" t="e">
        <f t="shared" si="542"/>
        <v>#REF!</v>
      </c>
      <c r="BK26" s="720" t="e">
        <f t="shared" si="463"/>
        <v>#REF!</v>
      </c>
      <c r="BL26" s="720" t="e">
        <f t="shared" si="464"/>
        <v>#REF!</v>
      </c>
      <c r="BM26" s="720" t="e">
        <f t="shared" si="465"/>
        <v>#REF!</v>
      </c>
      <c r="BN26" s="720" t="e">
        <f t="shared" si="466"/>
        <v>#REF!</v>
      </c>
      <c r="BO26" s="720" t="e">
        <f t="shared" si="467"/>
        <v>#REF!</v>
      </c>
      <c r="BP26" s="720" t="e">
        <f t="shared" si="468"/>
        <v>#REF!</v>
      </c>
      <c r="BQ26" s="720" t="e">
        <f t="shared" si="469"/>
        <v>#REF!</v>
      </c>
      <c r="BR26" s="720" t="e">
        <f t="shared" si="470"/>
        <v>#REF!</v>
      </c>
      <c r="BS26" s="720" t="e">
        <f t="shared" si="471"/>
        <v>#REF!</v>
      </c>
      <c r="BT26" s="720" t="e">
        <f t="shared" si="472"/>
        <v>#REF!</v>
      </c>
      <c r="BU26" s="720" t="e">
        <f t="shared" si="473"/>
        <v>#REF!</v>
      </c>
      <c r="BV26" s="720" t="e">
        <f t="shared" si="474"/>
        <v>#REF!</v>
      </c>
      <c r="BW26" s="720" t="e">
        <f t="shared" si="475"/>
        <v>#REF!</v>
      </c>
      <c r="BX26" s="720" t="e">
        <f t="shared" si="476"/>
        <v>#REF!</v>
      </c>
      <c r="BY26" s="720" t="e">
        <f t="shared" si="477"/>
        <v>#REF!</v>
      </c>
      <c r="BZ26" s="720" t="e">
        <f t="shared" si="478"/>
        <v>#REF!</v>
      </c>
      <c r="CA26" s="720" t="e">
        <f t="shared" si="479"/>
        <v>#REF!</v>
      </c>
      <c r="CB26" s="720" t="e">
        <f t="shared" si="480"/>
        <v>#REF!</v>
      </c>
      <c r="CC26" s="720" t="e">
        <f t="shared" si="481"/>
        <v>#REF!</v>
      </c>
      <c r="CD26" s="720" t="e">
        <f t="shared" si="482"/>
        <v>#REF!</v>
      </c>
      <c r="CE26" s="720" t="e">
        <f t="shared" si="483"/>
        <v>#REF!</v>
      </c>
      <c r="CF26" s="720" t="e">
        <f t="shared" si="484"/>
        <v>#REF!</v>
      </c>
      <c r="CG26" s="720" t="e">
        <f t="shared" si="485"/>
        <v>#REF!</v>
      </c>
      <c r="CH26" s="721"/>
      <c r="CI26" s="722">
        <f t="shared" si="543"/>
        <v>0</v>
      </c>
      <c r="CJ26" s="722">
        <f t="shared" si="544"/>
        <v>0</v>
      </c>
      <c r="CK26" s="722">
        <f t="shared" si="545"/>
        <v>0</v>
      </c>
      <c r="CL26" s="722">
        <f t="shared" si="546"/>
        <v>24</v>
      </c>
      <c r="CM26" s="721"/>
      <c r="CN26" s="721"/>
      <c r="CO26" s="723"/>
    </row>
    <row r="27" spans="1:93" s="103" customFormat="1" ht="12.95" customHeight="1" x14ac:dyDescent="0.15">
      <c r="A27" s="1444"/>
      <c r="B27" s="1455" t="s">
        <v>76</v>
      </c>
      <c r="C27" s="693" t="s">
        <v>139</v>
      </c>
      <c r="D27" s="203" t="s">
        <v>10</v>
      </c>
      <c r="E27" s="563" t="e">
        <f t="shared" ref="E27" si="622">TEXT(AK27,IF(AK27&lt;10,"0.0;_・","0;_・"))</f>
        <v>#REF!</v>
      </c>
      <c r="F27" s="563" t="e">
        <f t="shared" ref="F27" si="623">TEXT(AL27,IF(AL27&lt;10,"0.0;_・","0;_・"))</f>
        <v>#REF!</v>
      </c>
      <c r="G27" s="563" t="e">
        <f t="shared" ref="G27" si="624">TEXT(AM27,IF(AM27&lt;10,"0.0;_・","0;_・"))</f>
        <v>#REF!</v>
      </c>
      <c r="H27" s="575" t="e">
        <f t="shared" ref="H27" si="625">TEXT(AN27,IF(AN27&lt;10,"0.0;_・","0;_・"))</f>
        <v>#REF!</v>
      </c>
      <c r="I27" s="575" t="e">
        <f t="shared" ref="I27" si="626">TEXT(AO27,IF(AO27&lt;10,"0.0;_・","0;_・"))</f>
        <v>#REF!</v>
      </c>
      <c r="J27" s="575" t="e">
        <f t="shared" ref="J27" si="627">TEXT(AP27,IF(AP27&lt;10,"0.0;_・","0;_・"))</f>
        <v>#REF!</v>
      </c>
      <c r="K27" s="575" t="e">
        <f t="shared" ref="K27" si="628">TEXT(AQ27,IF(AQ27&lt;10,"0.0;_・","0;_・"))</f>
        <v>#REF!</v>
      </c>
      <c r="L27" s="575" t="e">
        <f t="shared" ref="L27" si="629">TEXT(AR27,IF(AR27&lt;10,"0.0;_・","0;_・"))</f>
        <v>#REF!</v>
      </c>
      <c r="M27" s="575" t="e">
        <f t="shared" ref="M27" si="630">TEXT(AS27,IF(AS27&lt;10,"0.0;_・","0;_・"))</f>
        <v>#REF!</v>
      </c>
      <c r="N27" s="575" t="e">
        <f t="shared" ref="N27" si="631">TEXT(AT27,IF(AT27&lt;10,"0.0;_・","0;_・"))</f>
        <v>#REF!</v>
      </c>
      <c r="O27" s="575" t="e">
        <f t="shared" ref="O27" si="632">TEXT(AU27,IF(AU27&lt;10,"0.0;_・","0;_・"))</f>
        <v>#REF!</v>
      </c>
      <c r="P27" s="694" t="e">
        <f t="shared" ref="P27" si="633">TEXT(AV27,IF(AV27&lt;10,"0.0;_・","0;_・"))</f>
        <v>#REF!</v>
      </c>
      <c r="Q27" s="640" t="e">
        <f t="shared" ref="Q27" si="634">TEXT(AW27,IF(AW27&lt;10,"0.0;_・","0;_・"))</f>
        <v>#REF!</v>
      </c>
      <c r="R27" s="575" t="e">
        <f t="shared" ref="R27" si="635">TEXT(AX27,IF(AX27&lt;10,"0.0;_・","0;_・"))</f>
        <v>#REF!</v>
      </c>
      <c r="S27" s="575" t="e">
        <f t="shared" ref="S27" si="636">TEXT(AY27,IF(AY27&lt;10,"0.0;_・","0;_・"))</f>
        <v>#REF!</v>
      </c>
      <c r="T27" s="575" t="e">
        <f t="shared" ref="T27" si="637">TEXT(AZ27,IF(AZ27&lt;10,"0.0;_・","0;_・"))</f>
        <v>#REF!</v>
      </c>
      <c r="U27" s="575" t="e">
        <f t="shared" ref="U27" si="638">TEXT(BA27,IF(BA27&lt;10,"0.0;_・","0;_・"))</f>
        <v>#REF!</v>
      </c>
      <c r="V27" s="575" t="e">
        <f t="shared" ref="V27" si="639">TEXT(BB27,IF(BB27&lt;10,"0.0;_・","0;_・"))</f>
        <v>#REF!</v>
      </c>
      <c r="W27" s="575" t="e">
        <f t="shared" ref="W27" si="640">TEXT(BC27,IF(BC27&lt;10,"0.0;_・","0;_・"))</f>
        <v>#REF!</v>
      </c>
      <c r="X27" s="575" t="e">
        <f t="shared" ref="X27" si="641">TEXT(BD27,IF(BD27&lt;10,"0.0;_・","0;_・"))</f>
        <v>#REF!</v>
      </c>
      <c r="Y27" s="562" t="e">
        <f t="shared" ref="Y27" si="642">TEXT(BE27,IF(BE27&lt;10,"0.0;_・","0;_・"))</f>
        <v>#REF!</v>
      </c>
      <c r="Z27" s="562" t="e">
        <f t="shared" ref="Z27" si="643">TEXT(BF27,IF(BF27&lt;10,"0.0;_・","0;_・"))</f>
        <v>#REF!</v>
      </c>
      <c r="AA27" s="562" t="e">
        <f t="shared" ref="AA27" si="644">TEXT(BG27,IF(BG27&lt;10,"0.0;_・","0;_・"))</f>
        <v>#REF!</v>
      </c>
      <c r="AB27" s="575" t="e">
        <f t="shared" ref="AB27" si="645">TEXT(BH27,IF(BH27&lt;10,"0.0;_・","0;_・"))</f>
        <v>#REF!</v>
      </c>
      <c r="AC27" s="640" t="e">
        <f>IF(SUM(BJ27:CG27)/(CI27+CK27)&lt;0.1,"&lt;0.1",TEXT(SUM(BJ27:CG27)/(CI27+CK27),IF(SUM(BJ27:CG27)/(CI27+CK27)&lt;10,"0.0;_・","0;_・")))</f>
        <v>#REF!</v>
      </c>
      <c r="AD27" s="401" t="e">
        <f>IF(MAXA(AK27:BH27)&lt;0.1,"&lt;0.1",TEXT(MAXA(AK27:BH27),IF(MAXA(AK27:BH27)&lt;10,"0.0;_・","0;_・")))</f>
        <v>#REF!</v>
      </c>
      <c r="AE27" s="402" t="e">
        <f>IF(COUNTIF(BJ27:CG27,"a")&gt;=1,"&lt;0.1",TEXT(MIN(BJ27:CG27),IF(MIN(BJ27:CG27)&lt;10,"0.0;_・","0;_・")))</f>
        <v>#REF!</v>
      </c>
      <c r="AF27" s="695" t="e">
        <f t="shared" ref="AF27" si="646">AVERAGEA(AK27:BH27)</f>
        <v>#REF!</v>
      </c>
      <c r="AJ27" s="597"/>
      <c r="AK27" s="734" t="e">
        <f>#REF!</f>
        <v>#REF!</v>
      </c>
      <c r="AL27" s="735" t="e">
        <f>#REF!</f>
        <v>#REF!</v>
      </c>
      <c r="AM27" s="735" t="e">
        <f>#REF!</f>
        <v>#REF!</v>
      </c>
      <c r="AN27" s="735" t="e">
        <f>#REF!</f>
        <v>#REF!</v>
      </c>
      <c r="AO27" s="735" t="e">
        <f>#REF!</f>
        <v>#REF!</v>
      </c>
      <c r="AP27" s="735" t="e">
        <f>#REF!</f>
        <v>#REF!</v>
      </c>
      <c r="AQ27" s="735" t="e">
        <f>#REF!</f>
        <v>#REF!</v>
      </c>
      <c r="AR27" s="735" t="e">
        <f>#REF!</f>
        <v>#REF!</v>
      </c>
      <c r="AS27" s="735" t="e">
        <f>#REF!</f>
        <v>#REF!</v>
      </c>
      <c r="AT27" s="735" t="e">
        <f>#REF!</f>
        <v>#REF!</v>
      </c>
      <c r="AU27" s="735" t="e">
        <f>#REF!</f>
        <v>#REF!</v>
      </c>
      <c r="AV27" s="736" t="e">
        <f>#REF!</f>
        <v>#REF!</v>
      </c>
      <c r="AW27" s="734" t="e">
        <f>#REF!</f>
        <v>#REF!</v>
      </c>
      <c r="AX27" s="735" t="e">
        <f>#REF!</f>
        <v>#REF!</v>
      </c>
      <c r="AY27" s="735" t="e">
        <f>#REF!</f>
        <v>#REF!</v>
      </c>
      <c r="AZ27" s="735" t="e">
        <f>#REF!</f>
        <v>#REF!</v>
      </c>
      <c r="BA27" s="735" t="e">
        <f>#REF!</f>
        <v>#REF!</v>
      </c>
      <c r="BB27" s="735" t="e">
        <f>#REF!</f>
        <v>#REF!</v>
      </c>
      <c r="BC27" s="735" t="e">
        <f>#REF!</f>
        <v>#REF!</v>
      </c>
      <c r="BD27" s="735" t="e">
        <f>#REF!</f>
        <v>#REF!</v>
      </c>
      <c r="BE27" s="737" t="e">
        <f>#REF!</f>
        <v>#REF!</v>
      </c>
      <c r="BF27" s="737" t="e">
        <f>#REF!</f>
        <v>#REF!</v>
      </c>
      <c r="BG27" s="737" t="e">
        <f>#REF!</f>
        <v>#REF!</v>
      </c>
      <c r="BH27" s="738" t="e">
        <f>#REF!</f>
        <v>#REF!</v>
      </c>
      <c r="BI27" s="728"/>
      <c r="BJ27" s="713" t="e">
        <f>IF(AK27="&lt;0.1","a",IF(AK27="-","b",AK27*1))</f>
        <v>#REF!</v>
      </c>
      <c r="BK27" s="713" t="e">
        <f t="shared" ref="BK27:CG27" si="647">IF(AL27="&lt;0.1","a",IF(AL27="-","b",AL27*1))</f>
        <v>#REF!</v>
      </c>
      <c r="BL27" s="713" t="e">
        <f t="shared" si="647"/>
        <v>#REF!</v>
      </c>
      <c r="BM27" s="713" t="e">
        <f t="shared" si="647"/>
        <v>#REF!</v>
      </c>
      <c r="BN27" s="713" t="e">
        <f t="shared" si="647"/>
        <v>#REF!</v>
      </c>
      <c r="BO27" s="713" t="e">
        <f t="shared" si="647"/>
        <v>#REF!</v>
      </c>
      <c r="BP27" s="713" t="e">
        <f t="shared" si="647"/>
        <v>#REF!</v>
      </c>
      <c r="BQ27" s="713" t="e">
        <f t="shared" si="647"/>
        <v>#REF!</v>
      </c>
      <c r="BR27" s="713" t="e">
        <f t="shared" si="647"/>
        <v>#REF!</v>
      </c>
      <c r="BS27" s="713" t="e">
        <f t="shared" si="647"/>
        <v>#REF!</v>
      </c>
      <c r="BT27" s="713" t="e">
        <f t="shared" si="647"/>
        <v>#REF!</v>
      </c>
      <c r="BU27" s="713" t="e">
        <f t="shared" si="647"/>
        <v>#REF!</v>
      </c>
      <c r="BV27" s="713" t="e">
        <f t="shared" si="647"/>
        <v>#REF!</v>
      </c>
      <c r="BW27" s="713" t="e">
        <f t="shared" si="647"/>
        <v>#REF!</v>
      </c>
      <c r="BX27" s="713" t="e">
        <f t="shared" si="647"/>
        <v>#REF!</v>
      </c>
      <c r="BY27" s="713" t="e">
        <f t="shared" si="647"/>
        <v>#REF!</v>
      </c>
      <c r="BZ27" s="713" t="e">
        <f t="shared" si="647"/>
        <v>#REF!</v>
      </c>
      <c r="CA27" s="713" t="e">
        <f t="shared" si="647"/>
        <v>#REF!</v>
      </c>
      <c r="CB27" s="713" t="e">
        <f t="shared" si="647"/>
        <v>#REF!</v>
      </c>
      <c r="CC27" s="713" t="e">
        <f t="shared" si="647"/>
        <v>#REF!</v>
      </c>
      <c r="CD27" s="713" t="e">
        <f t="shared" si="647"/>
        <v>#REF!</v>
      </c>
      <c r="CE27" s="713" t="e">
        <f t="shared" si="647"/>
        <v>#REF!</v>
      </c>
      <c r="CF27" s="713" t="e">
        <f t="shared" si="647"/>
        <v>#REF!</v>
      </c>
      <c r="CG27" s="713" t="e">
        <f t="shared" si="647"/>
        <v>#REF!</v>
      </c>
      <c r="CH27" s="714"/>
      <c r="CI27" s="715">
        <f t="shared" si="353"/>
        <v>0</v>
      </c>
      <c r="CJ27" s="715">
        <f t="shared" si="354"/>
        <v>0</v>
      </c>
      <c r="CK27" s="715">
        <f t="shared" si="355"/>
        <v>0</v>
      </c>
      <c r="CL27" s="715">
        <f t="shared" si="356"/>
        <v>24</v>
      </c>
      <c r="CM27" s="714"/>
      <c r="CN27" s="714"/>
      <c r="CO27" s="716" t="e">
        <f t="shared" si="257"/>
        <v>#REF!</v>
      </c>
    </row>
    <row r="28" spans="1:93" s="103" customFormat="1" ht="12.95" customHeight="1" x14ac:dyDescent="0.15">
      <c r="A28" s="1444"/>
      <c r="B28" s="1453"/>
      <c r="C28" s="692" t="s">
        <v>140</v>
      </c>
      <c r="D28" s="182" t="s">
        <v>10</v>
      </c>
      <c r="E28" s="559" t="e">
        <f t="shared" ref="E28:E34" si="648">TEXT(AK28,IF(AK28&lt;10,"0.0;_・","0;_・"))</f>
        <v>#REF!</v>
      </c>
      <c r="F28" s="559" t="e">
        <f t="shared" ref="F28:F34" si="649">TEXT(AL28,IF(AL28&lt;10,"0.0;_・","0;_・"))</f>
        <v>#REF!</v>
      </c>
      <c r="G28" s="559" t="e">
        <f t="shared" ref="G28:G34" si="650">TEXT(AM28,IF(AM28&lt;10,"0.0;_・","0;_・"))</f>
        <v>#REF!</v>
      </c>
      <c r="H28" s="559" t="e">
        <f t="shared" ref="H28:H34" si="651">TEXT(AN28,IF(AN28&lt;10,"0.0;_・","0;_・"))</f>
        <v>#REF!</v>
      </c>
      <c r="I28" s="559" t="e">
        <f t="shared" ref="I28:I34" si="652">TEXT(AO28,IF(AO28&lt;10,"0.0;_・","0;_・"))</f>
        <v>#REF!</v>
      </c>
      <c r="J28" s="559" t="e">
        <f t="shared" ref="J28:J34" si="653">TEXT(AP28,IF(AP28&lt;10,"0.0;_・","0;_・"))</f>
        <v>#REF!</v>
      </c>
      <c r="K28" s="559" t="e">
        <f t="shared" ref="K28:K34" si="654">TEXT(AQ28,IF(AQ28&lt;10,"0.0;_・","0;_・"))</f>
        <v>#REF!</v>
      </c>
      <c r="L28" s="559" t="e">
        <f t="shared" ref="L28:L34" si="655">TEXT(AR28,IF(AR28&lt;10,"0.0;_・","0;_・"))</f>
        <v>#REF!</v>
      </c>
      <c r="M28" s="559" t="e">
        <f t="shared" ref="M28:M34" si="656">TEXT(AS28,IF(AS28&lt;10,"0.0;_・","0;_・"))</f>
        <v>#REF!</v>
      </c>
      <c r="N28" s="559" t="e">
        <f t="shared" ref="N28:N34" si="657">TEXT(AT28,IF(AT28&lt;10,"0.0;_・","0;_・"))</f>
        <v>#REF!</v>
      </c>
      <c r="O28" s="559" t="e">
        <f t="shared" ref="O28:O34" si="658">TEXT(AU28,IF(AU28&lt;10,"0.0;_・","0;_・"))</f>
        <v>#REF!</v>
      </c>
      <c r="P28" s="574" t="e">
        <f t="shared" ref="P28:P34" si="659">TEXT(AV28,IF(AV28&lt;10,"0.0;_・","0;_・"))</f>
        <v>#REF!</v>
      </c>
      <c r="Q28" s="552" t="e">
        <f t="shared" ref="Q28:Q34" si="660">TEXT(AW28,IF(AW28&lt;10,"0.0;_・","0;_・"))</f>
        <v>#REF!</v>
      </c>
      <c r="R28" s="559" t="e">
        <f t="shared" ref="R28:R34" si="661">TEXT(AX28,IF(AX28&lt;10,"0.0;_・","0;_・"))</f>
        <v>#REF!</v>
      </c>
      <c r="S28" s="559" t="e">
        <f t="shared" ref="S28:S34" si="662">TEXT(AY28,IF(AY28&lt;10,"0.0;_・","0;_・"))</f>
        <v>#REF!</v>
      </c>
      <c r="T28" s="559" t="e">
        <f t="shared" ref="T28:T34" si="663">TEXT(AZ28,IF(AZ28&lt;10,"0.0;_・","0;_・"))</f>
        <v>#REF!</v>
      </c>
      <c r="U28" s="559" t="e">
        <f t="shared" ref="U28:U34" si="664">TEXT(BA28,IF(BA28&lt;10,"0.0;_・","0;_・"))</f>
        <v>#REF!</v>
      </c>
      <c r="V28" s="559" t="e">
        <f t="shared" ref="V28:V34" si="665">TEXT(BB28,IF(BB28&lt;10,"0.0;_・","0;_・"))</f>
        <v>#REF!</v>
      </c>
      <c r="W28" s="559" t="e">
        <f t="shared" ref="W28:W34" si="666">TEXT(BC28,IF(BC28&lt;10,"0.0;_・","0;_・"))</f>
        <v>#REF!</v>
      </c>
      <c r="X28" s="559" t="e">
        <f t="shared" ref="X28:X34" si="667">TEXT(BD28,IF(BD28&lt;10,"0.0;_・","0;_・"))</f>
        <v>#REF!</v>
      </c>
      <c r="Y28" s="560" t="e">
        <f t="shared" ref="Y28:Y34" si="668">TEXT(BE28,IF(BE28&lt;10,"0.0;_・","0;_・"))</f>
        <v>#REF!</v>
      </c>
      <c r="Z28" s="560" t="e">
        <f t="shared" ref="Z28:Z34" si="669">TEXT(BF28,IF(BF28&lt;10,"0.0;_・","0;_・"))</f>
        <v>#REF!</v>
      </c>
      <c r="AA28" s="560" t="e">
        <f t="shared" ref="AA28:AA34" si="670">TEXT(BG28,IF(BG28&lt;10,"0.0;_・","0;_・"))</f>
        <v>#REF!</v>
      </c>
      <c r="AB28" s="559" t="e">
        <f t="shared" ref="AB28:AB34" si="671">TEXT(BH28,IF(BH28&lt;10,"0.0;_・","0;_・"))</f>
        <v>#REF!</v>
      </c>
      <c r="AC28" s="552" t="e">
        <f t="shared" ref="AC28:AC30" si="672">IF(SUM(BJ28:CG28)/(CI28+CK28)&lt;0.1,"&lt;0.1",TEXT(SUM(BJ28:CG28)/(CI28+CK28),IF(SUM(BJ28:CG28)/(CI28+CK28)&lt;10,"0.0;_・","0;_・")))</f>
        <v>#REF!</v>
      </c>
      <c r="AD28" s="110" t="e">
        <f t="shared" ref="AD28:AD29" si="673">IF(MAXA(AK28:BH28)&lt;0.1,"&lt;0.1",TEXT(MAXA(AK28:BH28),IF(MAXA(AK28:BH28)&lt;10,"0.0;_・","0;_・")))</f>
        <v>#REF!</v>
      </c>
      <c r="AE28" s="135" t="e">
        <f t="shared" ref="AE28:AE30" si="674">IF(COUNTIF(BJ28:CG28,"a")&gt;=1,"&lt;0.1",TEXT(MIN(BJ28:CG28),IF(MIN(BJ28:CG28)&lt;10,"0.0;_・","0;_・")))</f>
        <v>#REF!</v>
      </c>
      <c r="AF28" s="696" t="e">
        <f t="shared" ref="AF28:AF30" si="675">AVERAGEA(AK28:BH28)</f>
        <v>#REF!</v>
      </c>
      <c r="AK28" s="149" t="e">
        <f>#REF!</f>
        <v>#REF!</v>
      </c>
      <c r="AL28" s="213" t="e">
        <f>#REF!</f>
        <v>#REF!</v>
      </c>
      <c r="AM28" s="213" t="e">
        <f>#REF!</f>
        <v>#REF!</v>
      </c>
      <c r="AN28" s="213" t="e">
        <f>#REF!</f>
        <v>#REF!</v>
      </c>
      <c r="AO28" s="213" t="e">
        <f>#REF!</f>
        <v>#REF!</v>
      </c>
      <c r="AP28" s="213" t="e">
        <f>#REF!</f>
        <v>#REF!</v>
      </c>
      <c r="AQ28" s="213" t="e">
        <f>#REF!</f>
        <v>#REF!</v>
      </c>
      <c r="AR28" s="213" t="e">
        <f>#REF!</f>
        <v>#REF!</v>
      </c>
      <c r="AS28" s="213" t="e">
        <f>#REF!</f>
        <v>#REF!</v>
      </c>
      <c r="AT28" s="213" t="e">
        <f>#REF!</f>
        <v>#REF!</v>
      </c>
      <c r="AU28" s="213" t="e">
        <f>#REF!</f>
        <v>#REF!</v>
      </c>
      <c r="AV28" s="329" t="e">
        <f>#REF!</f>
        <v>#REF!</v>
      </c>
      <c r="AW28" s="149" t="e">
        <f>#REF!</f>
        <v>#REF!</v>
      </c>
      <c r="AX28" s="213" t="e">
        <f>#REF!</f>
        <v>#REF!</v>
      </c>
      <c r="AY28" s="213" t="e">
        <f>#REF!</f>
        <v>#REF!</v>
      </c>
      <c r="AZ28" s="213" t="e">
        <f>#REF!</f>
        <v>#REF!</v>
      </c>
      <c r="BA28" s="213" t="e">
        <f>#REF!</f>
        <v>#REF!</v>
      </c>
      <c r="BB28" s="213" t="e">
        <f>#REF!</f>
        <v>#REF!</v>
      </c>
      <c r="BC28" s="213" t="e">
        <f>#REF!</f>
        <v>#REF!</v>
      </c>
      <c r="BD28" s="213" t="e">
        <f>#REF!</f>
        <v>#REF!</v>
      </c>
      <c r="BE28" s="330" t="e">
        <f>#REF!</f>
        <v>#REF!</v>
      </c>
      <c r="BF28" s="330" t="e">
        <f>#REF!</f>
        <v>#REF!</v>
      </c>
      <c r="BG28" s="330" t="e">
        <f>#REF!</f>
        <v>#REF!</v>
      </c>
      <c r="BH28" s="448" t="e">
        <f>#REF!</f>
        <v>#REF!</v>
      </c>
      <c r="BI28" s="603"/>
      <c r="BJ28" s="670" t="e">
        <f t="shared" ref="BJ28:BJ30" si="676">IF(AK28="&lt;0.1","a",IF(AK28="-","b",AK28*1))</f>
        <v>#REF!</v>
      </c>
      <c r="BK28" s="670" t="e">
        <f t="shared" ref="BK28:BK30" si="677">IF(AL28="&lt;0.1","a",IF(AL28="-","b",AL28*1))</f>
        <v>#REF!</v>
      </c>
      <c r="BL28" s="670" t="e">
        <f t="shared" ref="BL28:BL30" si="678">IF(AM28="&lt;0.1","a",IF(AM28="-","b",AM28*1))</f>
        <v>#REF!</v>
      </c>
      <c r="BM28" s="670" t="e">
        <f t="shared" ref="BM28:BM30" si="679">IF(AN28="&lt;0.1","a",IF(AN28="-","b",AN28*1))</f>
        <v>#REF!</v>
      </c>
      <c r="BN28" s="670" t="e">
        <f t="shared" ref="BN28:BN30" si="680">IF(AO28="&lt;0.1","a",IF(AO28="-","b",AO28*1))</f>
        <v>#REF!</v>
      </c>
      <c r="BO28" s="670" t="e">
        <f t="shared" ref="BO28:BO30" si="681">IF(AP28="&lt;0.1","a",IF(AP28="-","b",AP28*1))</f>
        <v>#REF!</v>
      </c>
      <c r="BP28" s="670" t="e">
        <f t="shared" ref="BP28:BP30" si="682">IF(AQ28="&lt;0.1","a",IF(AQ28="-","b",AQ28*1))</f>
        <v>#REF!</v>
      </c>
      <c r="BQ28" s="670" t="e">
        <f t="shared" ref="BQ28:BQ30" si="683">IF(AR28="&lt;0.1","a",IF(AR28="-","b",AR28*1))</f>
        <v>#REF!</v>
      </c>
      <c r="BR28" s="670" t="e">
        <f t="shared" ref="BR28:BR30" si="684">IF(AS28="&lt;0.1","a",IF(AS28="-","b",AS28*1))</f>
        <v>#REF!</v>
      </c>
      <c r="BS28" s="670" t="e">
        <f t="shared" ref="BS28:BS30" si="685">IF(AT28="&lt;0.1","a",IF(AT28="-","b",AT28*1))</f>
        <v>#REF!</v>
      </c>
      <c r="BT28" s="670" t="e">
        <f t="shared" ref="BT28:BT30" si="686">IF(AU28="&lt;0.1","a",IF(AU28="-","b",AU28*1))</f>
        <v>#REF!</v>
      </c>
      <c r="BU28" s="670" t="e">
        <f t="shared" ref="BU28:BU30" si="687">IF(AV28="&lt;0.1","a",IF(AV28="-","b",AV28*1))</f>
        <v>#REF!</v>
      </c>
      <c r="BV28" s="670" t="e">
        <f t="shared" ref="BV28:BV30" si="688">IF(AW28="&lt;0.1","a",IF(AW28="-","b",AW28*1))</f>
        <v>#REF!</v>
      </c>
      <c r="BW28" s="670" t="e">
        <f t="shared" ref="BW28:BW30" si="689">IF(AX28="&lt;0.1","a",IF(AX28="-","b",AX28*1))</f>
        <v>#REF!</v>
      </c>
      <c r="BX28" s="670" t="e">
        <f t="shared" ref="BX28:BX30" si="690">IF(AY28="&lt;0.1","a",IF(AY28="-","b",AY28*1))</f>
        <v>#REF!</v>
      </c>
      <c r="BY28" s="670" t="e">
        <f t="shared" ref="BY28:BY30" si="691">IF(AZ28="&lt;0.1","a",IF(AZ28="-","b",AZ28*1))</f>
        <v>#REF!</v>
      </c>
      <c r="BZ28" s="670" t="e">
        <f t="shared" ref="BZ28:BZ30" si="692">IF(BA28="&lt;0.1","a",IF(BA28="-","b",BA28*1))</f>
        <v>#REF!</v>
      </c>
      <c r="CA28" s="670" t="e">
        <f t="shared" ref="CA28:CA30" si="693">IF(BB28="&lt;0.1","a",IF(BB28="-","b",BB28*1))</f>
        <v>#REF!</v>
      </c>
      <c r="CB28" s="670" t="e">
        <f t="shared" ref="CB28:CB30" si="694">IF(BC28="&lt;0.1","a",IF(BC28="-","b",BC28*1))</f>
        <v>#REF!</v>
      </c>
      <c r="CC28" s="670" t="e">
        <f t="shared" ref="CC28:CC30" si="695">IF(BD28="&lt;0.1","a",IF(BD28="-","b",BD28*1))</f>
        <v>#REF!</v>
      </c>
      <c r="CD28" s="670" t="e">
        <f t="shared" ref="CD28:CD30" si="696">IF(BE28="&lt;0.1","a",IF(BE28="-","b",BE28*1))</f>
        <v>#REF!</v>
      </c>
      <c r="CE28" s="670" t="e">
        <f t="shared" ref="CE28:CE30" si="697">IF(BF28="&lt;0.1","a",IF(BF28="-","b",BF28*1))</f>
        <v>#REF!</v>
      </c>
      <c r="CF28" s="670" t="e">
        <f t="shared" ref="CF28:CF30" si="698">IF(BG28="&lt;0.1","a",IF(BG28="-","b",BG28*1))</f>
        <v>#REF!</v>
      </c>
      <c r="CG28" s="670" t="e">
        <f t="shared" ref="CG28:CG30" si="699">IF(BH28="&lt;0.1","a",IF(BH28="-","b",BH28*1))</f>
        <v>#REF!</v>
      </c>
      <c r="CH28" s="452"/>
      <c r="CI28" s="668">
        <f t="shared" si="353"/>
        <v>0</v>
      </c>
      <c r="CJ28" s="668">
        <f t="shared" si="354"/>
        <v>0</v>
      </c>
      <c r="CK28" s="668">
        <f t="shared" si="355"/>
        <v>0</v>
      </c>
      <c r="CL28" s="668">
        <f t="shared" si="356"/>
        <v>24</v>
      </c>
      <c r="CM28" s="452"/>
      <c r="CN28" s="452"/>
      <c r="CO28" s="634" t="e">
        <f t="shared" si="257"/>
        <v>#REF!</v>
      </c>
    </row>
    <row r="29" spans="1:93" s="103" customFormat="1" ht="12.95" customHeight="1" x14ac:dyDescent="0.15">
      <c r="A29" s="1444"/>
      <c r="B29" s="1453"/>
      <c r="C29" s="692" t="s">
        <v>141</v>
      </c>
      <c r="D29" s="182" t="s">
        <v>10</v>
      </c>
      <c r="E29" s="189" t="e">
        <f t="shared" ref="E29" si="700">TEXT(AK29,IF(AK29&lt;10,"0.0;_・","0;_・"))</f>
        <v>#REF!</v>
      </c>
      <c r="F29" s="189" t="e">
        <f t="shared" ref="F29" si="701">TEXT(AL29,IF(AL29&lt;10,"0.0;_・","0;_・"))</f>
        <v>#REF!</v>
      </c>
      <c r="G29" s="189" t="e">
        <f t="shared" ref="G29" si="702">TEXT(AM29,IF(AM29&lt;10,"0.0;_・","0;_・"))</f>
        <v>#REF!</v>
      </c>
      <c r="H29" s="189" t="e">
        <f t="shared" ref="H29" si="703">TEXT(AN29,IF(AN29&lt;10,"0.0;_・","0;_・"))</f>
        <v>#REF!</v>
      </c>
      <c r="I29" s="189" t="e">
        <f t="shared" ref="I29" si="704">TEXT(AO29,IF(AO29&lt;10,"0.0;_・","0;_・"))</f>
        <v>#REF!</v>
      </c>
      <c r="J29" s="189" t="e">
        <f t="shared" ref="J29" si="705">TEXT(AP29,IF(AP29&lt;10,"0.0;_・","0;_・"))</f>
        <v>#REF!</v>
      </c>
      <c r="K29" s="189" t="e">
        <f t="shared" ref="K29" si="706">TEXT(AQ29,IF(AQ29&lt;10,"0.0;_・","0;_・"))</f>
        <v>#REF!</v>
      </c>
      <c r="L29" s="189" t="e">
        <f t="shared" ref="L29" si="707">TEXT(AR29,IF(AR29&lt;10,"0.0;_・","0;_・"))</f>
        <v>#REF!</v>
      </c>
      <c r="M29" s="189" t="e">
        <f t="shared" ref="M29" si="708">TEXT(AS29,IF(AS29&lt;10,"0.0;_・","0;_・"))</f>
        <v>#REF!</v>
      </c>
      <c r="N29" s="189" t="e">
        <f t="shared" ref="N29" si="709">TEXT(AT29,IF(AT29&lt;10,"0.0;_・","0;_・"))</f>
        <v>#REF!</v>
      </c>
      <c r="O29" s="189" t="e">
        <f t="shared" ref="O29" si="710">TEXT(AU29,IF(AU29&lt;10,"0.0;_・","0;_・"))</f>
        <v>#REF!</v>
      </c>
      <c r="P29" s="191" t="e">
        <f t="shared" ref="P29" si="711">TEXT(AV29,IF(AV29&lt;10,"0.0;_・","0;_・"))</f>
        <v>#REF!</v>
      </c>
      <c r="Q29" s="552" t="e">
        <f t="shared" ref="Q29" si="712">TEXT(AW29,IF(AW29&lt;10,"0.0;_・","0;_・"))</f>
        <v>#REF!</v>
      </c>
      <c r="R29" s="189" t="e">
        <f t="shared" ref="R29" si="713">TEXT(AX29,IF(AX29&lt;10,"0.0;_・","0;_・"))</f>
        <v>#REF!</v>
      </c>
      <c r="S29" s="189" t="e">
        <f t="shared" ref="S29" si="714">TEXT(AY29,IF(AY29&lt;10,"0.0;_・","0;_・"))</f>
        <v>#REF!</v>
      </c>
      <c r="T29" s="189" t="e">
        <f t="shared" ref="T29" si="715">TEXT(AZ29,IF(AZ29&lt;10,"0.0;_・","0;_・"))</f>
        <v>#REF!</v>
      </c>
      <c r="U29" s="189" t="e">
        <f t="shared" ref="U29" si="716">TEXT(BA29,IF(BA29&lt;10,"0.0;_・","0;_・"))</f>
        <v>#REF!</v>
      </c>
      <c r="V29" s="189" t="e">
        <f t="shared" ref="V29" si="717">TEXT(BB29,IF(BB29&lt;10,"0.0;_・","0;_・"))</f>
        <v>#REF!</v>
      </c>
      <c r="W29" s="189" t="e">
        <f t="shared" ref="W29" si="718">TEXT(BC29,IF(BC29&lt;10,"0.0;_・","0;_・"))</f>
        <v>#REF!</v>
      </c>
      <c r="X29" s="189" t="e">
        <f t="shared" ref="X29" si="719">TEXT(BD29,IF(BD29&lt;10,"0.0;_・","0;_・"))</f>
        <v>#REF!</v>
      </c>
      <c r="Y29" s="190" t="e">
        <f t="shared" ref="Y29" si="720">TEXT(BE29,IF(BE29&lt;10,"0.0;_・","0;_・"))</f>
        <v>#REF!</v>
      </c>
      <c r="Z29" s="190" t="e">
        <f t="shared" ref="Z29" si="721">TEXT(BF29,IF(BF29&lt;10,"0.0;_・","0;_・"))</f>
        <v>#REF!</v>
      </c>
      <c r="AA29" s="190" t="e">
        <f t="shared" ref="AA29" si="722">TEXT(BG29,IF(BG29&lt;10,"0.0;_・","0;_・"))</f>
        <v>#REF!</v>
      </c>
      <c r="AB29" s="559" t="e">
        <f t="shared" ref="AB29" si="723">TEXT(BH29,IF(BH29&lt;10,"0.0;_・","0;_・"))</f>
        <v>#REF!</v>
      </c>
      <c r="AC29" s="552" t="e">
        <f t="shared" si="672"/>
        <v>#REF!</v>
      </c>
      <c r="AD29" s="110" t="e">
        <f t="shared" si="673"/>
        <v>#REF!</v>
      </c>
      <c r="AE29" s="135" t="e">
        <f t="shared" si="674"/>
        <v>#REF!</v>
      </c>
      <c r="AF29" s="696" t="e">
        <f t="shared" si="675"/>
        <v>#REF!</v>
      </c>
      <c r="AK29" s="149" t="e">
        <f>#REF!</f>
        <v>#REF!</v>
      </c>
      <c r="AL29" s="213" t="e">
        <f>#REF!</f>
        <v>#REF!</v>
      </c>
      <c r="AM29" s="213" t="e">
        <f>#REF!</f>
        <v>#REF!</v>
      </c>
      <c r="AN29" s="213" t="e">
        <f>#REF!</f>
        <v>#REF!</v>
      </c>
      <c r="AO29" s="213" t="e">
        <f>#REF!</f>
        <v>#REF!</v>
      </c>
      <c r="AP29" s="213" t="e">
        <f>#REF!</f>
        <v>#REF!</v>
      </c>
      <c r="AQ29" s="213" t="e">
        <f>#REF!</f>
        <v>#REF!</v>
      </c>
      <c r="AR29" s="213" t="e">
        <f>#REF!</f>
        <v>#REF!</v>
      </c>
      <c r="AS29" s="213" t="e">
        <f>#REF!</f>
        <v>#REF!</v>
      </c>
      <c r="AT29" s="213" t="e">
        <f>#REF!</f>
        <v>#REF!</v>
      </c>
      <c r="AU29" s="213" t="e">
        <f>#REF!</f>
        <v>#REF!</v>
      </c>
      <c r="AV29" s="329" t="e">
        <f>#REF!</f>
        <v>#REF!</v>
      </c>
      <c r="AW29" s="149" t="e">
        <f>#REF!</f>
        <v>#REF!</v>
      </c>
      <c r="AX29" s="213" t="e">
        <f>#REF!</f>
        <v>#REF!</v>
      </c>
      <c r="AY29" s="213" t="e">
        <f>#REF!</f>
        <v>#REF!</v>
      </c>
      <c r="AZ29" s="213" t="e">
        <f>#REF!</f>
        <v>#REF!</v>
      </c>
      <c r="BA29" s="213" t="e">
        <f>#REF!</f>
        <v>#REF!</v>
      </c>
      <c r="BB29" s="213" t="e">
        <f>#REF!</f>
        <v>#REF!</v>
      </c>
      <c r="BC29" s="213" t="e">
        <f>#REF!</f>
        <v>#REF!</v>
      </c>
      <c r="BD29" s="213" t="e">
        <f>#REF!</f>
        <v>#REF!</v>
      </c>
      <c r="BE29" s="330" t="e">
        <f>#REF!</f>
        <v>#REF!</v>
      </c>
      <c r="BF29" s="330" t="e">
        <f>#REF!</f>
        <v>#REF!</v>
      </c>
      <c r="BG29" s="330" t="e">
        <f>#REF!</f>
        <v>#REF!</v>
      </c>
      <c r="BH29" s="448" t="e">
        <f>#REF!</f>
        <v>#REF!</v>
      </c>
      <c r="BI29" s="603"/>
      <c r="BJ29" s="670" t="e">
        <f t="shared" ref="BJ29" si="724">IF(AK29="&lt;0.1","a",IF(AK29="-","b",AK29*1))</f>
        <v>#REF!</v>
      </c>
      <c r="BK29" s="670" t="e">
        <f t="shared" ref="BK29" si="725">IF(AL29="&lt;0.1","a",IF(AL29="-","b",AL29*1))</f>
        <v>#REF!</v>
      </c>
      <c r="BL29" s="670" t="e">
        <f t="shared" ref="BL29" si="726">IF(AM29="&lt;0.1","a",IF(AM29="-","b",AM29*1))</f>
        <v>#REF!</v>
      </c>
      <c r="BM29" s="670" t="e">
        <f t="shared" ref="BM29" si="727">IF(AN29="&lt;0.1","a",IF(AN29="-","b",AN29*1))</f>
        <v>#REF!</v>
      </c>
      <c r="BN29" s="670" t="e">
        <f t="shared" ref="BN29" si="728">IF(AO29="&lt;0.1","a",IF(AO29="-","b",AO29*1))</f>
        <v>#REF!</v>
      </c>
      <c r="BO29" s="670" t="e">
        <f t="shared" ref="BO29" si="729">IF(AP29="&lt;0.1","a",IF(AP29="-","b",AP29*1))</f>
        <v>#REF!</v>
      </c>
      <c r="BP29" s="670" t="e">
        <f t="shared" ref="BP29" si="730">IF(AQ29="&lt;0.1","a",IF(AQ29="-","b",AQ29*1))</f>
        <v>#REF!</v>
      </c>
      <c r="BQ29" s="670" t="e">
        <f t="shared" ref="BQ29" si="731">IF(AR29="&lt;0.1","a",IF(AR29="-","b",AR29*1))</f>
        <v>#REF!</v>
      </c>
      <c r="BR29" s="670" t="e">
        <f t="shared" ref="BR29" si="732">IF(AS29="&lt;0.1","a",IF(AS29="-","b",AS29*1))</f>
        <v>#REF!</v>
      </c>
      <c r="BS29" s="670" t="e">
        <f t="shared" ref="BS29" si="733">IF(AT29="&lt;0.1","a",IF(AT29="-","b",AT29*1))</f>
        <v>#REF!</v>
      </c>
      <c r="BT29" s="670" t="e">
        <f t="shared" ref="BT29" si="734">IF(AU29="&lt;0.1","a",IF(AU29="-","b",AU29*1))</f>
        <v>#REF!</v>
      </c>
      <c r="BU29" s="670" t="e">
        <f t="shared" ref="BU29" si="735">IF(AV29="&lt;0.1","a",IF(AV29="-","b",AV29*1))</f>
        <v>#REF!</v>
      </c>
      <c r="BV29" s="670" t="e">
        <f t="shared" ref="BV29" si="736">IF(AW29="&lt;0.1","a",IF(AW29="-","b",AW29*1))</f>
        <v>#REF!</v>
      </c>
      <c r="BW29" s="670" t="e">
        <f t="shared" ref="BW29" si="737">IF(AX29="&lt;0.1","a",IF(AX29="-","b",AX29*1))</f>
        <v>#REF!</v>
      </c>
      <c r="BX29" s="670" t="e">
        <f t="shared" ref="BX29" si="738">IF(AY29="&lt;0.1","a",IF(AY29="-","b",AY29*1))</f>
        <v>#REF!</v>
      </c>
      <c r="BY29" s="670" t="e">
        <f t="shared" ref="BY29" si="739">IF(AZ29="&lt;0.1","a",IF(AZ29="-","b",AZ29*1))</f>
        <v>#REF!</v>
      </c>
      <c r="BZ29" s="670" t="e">
        <f t="shared" ref="BZ29" si="740">IF(BA29="&lt;0.1","a",IF(BA29="-","b",BA29*1))</f>
        <v>#REF!</v>
      </c>
      <c r="CA29" s="670" t="e">
        <f t="shared" ref="CA29" si="741">IF(BB29="&lt;0.1","a",IF(BB29="-","b",BB29*1))</f>
        <v>#REF!</v>
      </c>
      <c r="CB29" s="670" t="e">
        <f t="shared" ref="CB29" si="742">IF(BC29="&lt;0.1","a",IF(BC29="-","b",BC29*1))</f>
        <v>#REF!</v>
      </c>
      <c r="CC29" s="670" t="e">
        <f t="shared" ref="CC29" si="743">IF(BD29="&lt;0.1","a",IF(BD29="-","b",BD29*1))</f>
        <v>#REF!</v>
      </c>
      <c r="CD29" s="670" t="e">
        <f t="shared" ref="CD29" si="744">IF(BE29="&lt;0.1","a",IF(BE29="-","b",BE29*1))</f>
        <v>#REF!</v>
      </c>
      <c r="CE29" s="670" t="e">
        <f t="shared" ref="CE29" si="745">IF(BF29="&lt;0.1","a",IF(BF29="-","b",BF29*1))</f>
        <v>#REF!</v>
      </c>
      <c r="CF29" s="670" t="e">
        <f t="shared" ref="CF29" si="746">IF(BG29="&lt;0.1","a",IF(BG29="-","b",BG29*1))</f>
        <v>#REF!</v>
      </c>
      <c r="CG29" s="670" t="e">
        <f t="shared" ref="CG29" si="747">IF(BH29="&lt;0.1","a",IF(BH29="-","b",BH29*1))</f>
        <v>#REF!</v>
      </c>
      <c r="CH29" s="452"/>
      <c r="CI29" s="668">
        <f t="shared" si="353"/>
        <v>0</v>
      </c>
      <c r="CJ29" s="668">
        <f t="shared" si="354"/>
        <v>0</v>
      </c>
      <c r="CK29" s="668">
        <f t="shared" si="355"/>
        <v>0</v>
      </c>
      <c r="CL29" s="668">
        <f t="shared" si="356"/>
        <v>24</v>
      </c>
      <c r="CM29" s="452"/>
      <c r="CN29" s="452"/>
      <c r="CO29" s="634" t="e">
        <f>AVERAGEA(BJ29:CG29)</f>
        <v>#REF!</v>
      </c>
    </row>
    <row r="30" spans="1:93" s="103" customFormat="1" ht="12.95" customHeight="1" thickBot="1" x14ac:dyDescent="0.2">
      <c r="A30" s="1444"/>
      <c r="B30" s="1454"/>
      <c r="C30" s="692" t="s">
        <v>142</v>
      </c>
      <c r="D30" s="236" t="s">
        <v>10</v>
      </c>
      <c r="E30" s="281" t="e">
        <f>IF(COUNTIF(BJ27:BJ29,"b")=3,"-",(IF((SUM(BJ27:BJ29)/(COUNTIF(BJ27:BJ29,"a")+COUNTIF(BJ27:BJ29,"&gt;=0")))&lt;0.1,"&lt;0.1",TEXT((SUM(BJ27:BJ29)/(COUNTIF(BJ27:BJ29,"a")+COUNTIF(BJ27:BJ29,"&gt;=0"))),IF((SUM(BJ27:BJ29)/(COUNTIF(BJ27:BJ29,"a")+COUNTIF(BJ27:BJ29,"&gt;=0")))&lt;10,"0.0;_・","0;_・")))))</f>
        <v>#REF!</v>
      </c>
      <c r="F30" s="565" t="e">
        <f t="shared" ref="F30:AB30" si="748">IF(COUNTIF(BK27:BK29,"b")=3,"-",(IF((SUM(BK27:BK29)/(COUNTIF(BK27:BK29,"a")+COUNTIF(BK27:BK29,"&gt;=0")))&lt;0.1,"&lt;0.1",TEXT((SUM(BK27:BK29)/(COUNTIF(BK27:BK29,"a")+COUNTIF(BK27:BK29,"&gt;=0"))),IF((SUM(BK27:BK29)/(COUNTIF(BK27:BK29,"a")+COUNTIF(BK27:BK29,"&gt;=0")))&lt;10,"0.0;_・","0;_・")))))</f>
        <v>#REF!</v>
      </c>
      <c r="G30" s="565" t="e">
        <f t="shared" si="748"/>
        <v>#REF!</v>
      </c>
      <c r="H30" s="565" t="e">
        <f t="shared" si="748"/>
        <v>#REF!</v>
      </c>
      <c r="I30" s="565" t="e">
        <f t="shared" si="748"/>
        <v>#REF!</v>
      </c>
      <c r="J30" s="565" t="e">
        <f t="shared" si="748"/>
        <v>#REF!</v>
      </c>
      <c r="K30" s="565" t="e">
        <f t="shared" si="748"/>
        <v>#REF!</v>
      </c>
      <c r="L30" s="565" t="e">
        <f t="shared" si="748"/>
        <v>#REF!</v>
      </c>
      <c r="M30" s="565" t="e">
        <f t="shared" si="748"/>
        <v>#REF!</v>
      </c>
      <c r="N30" s="565" t="e">
        <f t="shared" si="748"/>
        <v>#REF!</v>
      </c>
      <c r="O30" s="565" t="e">
        <f t="shared" si="748"/>
        <v>#REF!</v>
      </c>
      <c r="P30" s="566" t="e">
        <f t="shared" si="748"/>
        <v>#REF!</v>
      </c>
      <c r="Q30" s="546" t="e">
        <f t="shared" si="748"/>
        <v>#REF!</v>
      </c>
      <c r="R30" s="565" t="e">
        <f t="shared" si="748"/>
        <v>#REF!</v>
      </c>
      <c r="S30" s="565" t="e">
        <f t="shared" si="748"/>
        <v>#REF!</v>
      </c>
      <c r="T30" s="565" t="e">
        <f t="shared" si="748"/>
        <v>#REF!</v>
      </c>
      <c r="U30" s="565" t="e">
        <f t="shared" si="748"/>
        <v>#REF!</v>
      </c>
      <c r="V30" s="565" t="e">
        <f t="shared" si="748"/>
        <v>#REF!</v>
      </c>
      <c r="W30" s="565" t="e">
        <f t="shared" si="748"/>
        <v>#REF!</v>
      </c>
      <c r="X30" s="565" t="e">
        <f t="shared" si="748"/>
        <v>#REF!</v>
      </c>
      <c r="Y30" s="567" t="e">
        <f t="shared" si="748"/>
        <v>#REF!</v>
      </c>
      <c r="Z30" s="567" t="e">
        <f t="shared" si="748"/>
        <v>#REF!</v>
      </c>
      <c r="AA30" s="567" t="e">
        <f t="shared" si="748"/>
        <v>#REF!</v>
      </c>
      <c r="AB30" s="565" t="e">
        <f t="shared" si="748"/>
        <v>#REF!</v>
      </c>
      <c r="AC30" s="628" t="e">
        <f t="shared" si="672"/>
        <v>#REF!</v>
      </c>
      <c r="AD30" s="284" t="e">
        <f>IF(MAXA(BJ30:CG30)&lt;0.1,"&lt;0.1",TEXT(MAXA(BJ30:CG30),IF(MAXA(BJ30:CG30)&lt;10,"0.0;_・","0;_・")))</f>
        <v>#REF!</v>
      </c>
      <c r="AE30" s="282" t="e">
        <f t="shared" si="674"/>
        <v>#REF!</v>
      </c>
      <c r="AF30" s="697" t="e">
        <f t="shared" si="675"/>
        <v>#REF!</v>
      </c>
      <c r="AK30" s="717" t="e">
        <f t="shared" ref="AK30" si="749">E30</f>
        <v>#REF!</v>
      </c>
      <c r="AL30" s="718" t="e">
        <f t="shared" ref="AL30" si="750">F30</f>
        <v>#REF!</v>
      </c>
      <c r="AM30" s="718" t="e">
        <f t="shared" ref="AM30" si="751">G30</f>
        <v>#REF!</v>
      </c>
      <c r="AN30" s="718" t="e">
        <f t="shared" ref="AN30" si="752">H30</f>
        <v>#REF!</v>
      </c>
      <c r="AO30" s="718" t="e">
        <f t="shared" ref="AO30" si="753">I30</f>
        <v>#REF!</v>
      </c>
      <c r="AP30" s="718" t="e">
        <f t="shared" ref="AP30" si="754">J30</f>
        <v>#REF!</v>
      </c>
      <c r="AQ30" s="718" t="e">
        <f t="shared" ref="AQ30" si="755">K30</f>
        <v>#REF!</v>
      </c>
      <c r="AR30" s="718" t="e">
        <f t="shared" ref="AR30" si="756">L30</f>
        <v>#REF!</v>
      </c>
      <c r="AS30" s="718" t="e">
        <f t="shared" ref="AS30" si="757">M30</f>
        <v>#REF!</v>
      </c>
      <c r="AT30" s="718" t="e">
        <f t="shared" ref="AT30" si="758">N30</f>
        <v>#REF!</v>
      </c>
      <c r="AU30" s="718" t="e">
        <f t="shared" ref="AU30" si="759">O30</f>
        <v>#REF!</v>
      </c>
      <c r="AV30" s="718" t="e">
        <f t="shared" ref="AV30" si="760">P30</f>
        <v>#REF!</v>
      </c>
      <c r="AW30" s="718" t="e">
        <f t="shared" ref="AW30" si="761">Q30</f>
        <v>#REF!</v>
      </c>
      <c r="AX30" s="718" t="e">
        <f t="shared" ref="AX30" si="762">R30</f>
        <v>#REF!</v>
      </c>
      <c r="AY30" s="718" t="e">
        <f t="shared" ref="AY30" si="763">S30</f>
        <v>#REF!</v>
      </c>
      <c r="AZ30" s="718" t="e">
        <f t="shared" ref="AZ30" si="764">T30</f>
        <v>#REF!</v>
      </c>
      <c r="BA30" s="718" t="e">
        <f t="shared" ref="BA30" si="765">U30</f>
        <v>#REF!</v>
      </c>
      <c r="BB30" s="718" t="e">
        <f t="shared" ref="BB30" si="766">V30</f>
        <v>#REF!</v>
      </c>
      <c r="BC30" s="718" t="e">
        <f t="shared" ref="BC30" si="767">W30</f>
        <v>#REF!</v>
      </c>
      <c r="BD30" s="718" t="e">
        <f t="shared" ref="BD30" si="768">X30</f>
        <v>#REF!</v>
      </c>
      <c r="BE30" s="718" t="e">
        <f t="shared" ref="BE30" si="769">Y30</f>
        <v>#REF!</v>
      </c>
      <c r="BF30" s="718" t="e">
        <f t="shared" ref="BF30" si="770">Z30</f>
        <v>#REF!</v>
      </c>
      <c r="BG30" s="718" t="e">
        <f t="shared" ref="BG30" si="771">AA30</f>
        <v>#REF!</v>
      </c>
      <c r="BH30" s="718" t="e">
        <f t="shared" ref="BH30" si="772">AB30</f>
        <v>#REF!</v>
      </c>
      <c r="BI30" s="739"/>
      <c r="BJ30" s="720" t="e">
        <f t="shared" si="676"/>
        <v>#REF!</v>
      </c>
      <c r="BK30" s="720" t="e">
        <f t="shared" si="677"/>
        <v>#REF!</v>
      </c>
      <c r="BL30" s="720" t="e">
        <f t="shared" si="678"/>
        <v>#REF!</v>
      </c>
      <c r="BM30" s="720" t="e">
        <f t="shared" si="679"/>
        <v>#REF!</v>
      </c>
      <c r="BN30" s="720" t="e">
        <f t="shared" si="680"/>
        <v>#REF!</v>
      </c>
      <c r="BO30" s="720" t="e">
        <f t="shared" si="681"/>
        <v>#REF!</v>
      </c>
      <c r="BP30" s="720" t="e">
        <f t="shared" si="682"/>
        <v>#REF!</v>
      </c>
      <c r="BQ30" s="720" t="e">
        <f t="shared" si="683"/>
        <v>#REF!</v>
      </c>
      <c r="BR30" s="720" t="e">
        <f t="shared" si="684"/>
        <v>#REF!</v>
      </c>
      <c r="BS30" s="720" t="e">
        <f t="shared" si="685"/>
        <v>#REF!</v>
      </c>
      <c r="BT30" s="720" t="e">
        <f t="shared" si="686"/>
        <v>#REF!</v>
      </c>
      <c r="BU30" s="720" t="e">
        <f t="shared" si="687"/>
        <v>#REF!</v>
      </c>
      <c r="BV30" s="720" t="e">
        <f t="shared" si="688"/>
        <v>#REF!</v>
      </c>
      <c r="BW30" s="720" t="e">
        <f t="shared" si="689"/>
        <v>#REF!</v>
      </c>
      <c r="BX30" s="720" t="e">
        <f t="shared" si="690"/>
        <v>#REF!</v>
      </c>
      <c r="BY30" s="720" t="e">
        <f t="shared" si="691"/>
        <v>#REF!</v>
      </c>
      <c r="BZ30" s="720" t="e">
        <f t="shared" si="692"/>
        <v>#REF!</v>
      </c>
      <c r="CA30" s="720" t="e">
        <f t="shared" si="693"/>
        <v>#REF!</v>
      </c>
      <c r="CB30" s="720" t="e">
        <f t="shared" si="694"/>
        <v>#REF!</v>
      </c>
      <c r="CC30" s="720" t="e">
        <f t="shared" si="695"/>
        <v>#REF!</v>
      </c>
      <c r="CD30" s="720" t="e">
        <f t="shared" si="696"/>
        <v>#REF!</v>
      </c>
      <c r="CE30" s="720" t="e">
        <f t="shared" si="697"/>
        <v>#REF!</v>
      </c>
      <c r="CF30" s="720" t="e">
        <f t="shared" si="698"/>
        <v>#REF!</v>
      </c>
      <c r="CG30" s="720" t="e">
        <f t="shared" si="699"/>
        <v>#REF!</v>
      </c>
      <c r="CH30" s="721"/>
      <c r="CI30" s="722">
        <f t="shared" si="353"/>
        <v>0</v>
      </c>
      <c r="CJ30" s="722">
        <f t="shared" si="354"/>
        <v>0</v>
      </c>
      <c r="CK30" s="722">
        <f t="shared" si="355"/>
        <v>0</v>
      </c>
      <c r="CL30" s="722">
        <f t="shared" si="356"/>
        <v>24</v>
      </c>
      <c r="CM30" s="721"/>
      <c r="CN30" s="721"/>
      <c r="CO30" s="723" t="e">
        <f t="shared" si="257"/>
        <v>#REF!</v>
      </c>
    </row>
    <row r="31" spans="1:93" s="103" customFormat="1" ht="12.95" customHeight="1" x14ac:dyDescent="0.15">
      <c r="A31" s="1444"/>
      <c r="B31" s="312" t="s">
        <v>77</v>
      </c>
      <c r="C31" s="679" t="s">
        <v>140</v>
      </c>
      <c r="D31" s="397" t="s">
        <v>10</v>
      </c>
      <c r="E31" s="398" t="e">
        <f t="shared" si="648"/>
        <v>#REF!</v>
      </c>
      <c r="F31" s="398" t="e">
        <f t="shared" si="649"/>
        <v>#REF!</v>
      </c>
      <c r="G31" s="398" t="e">
        <f t="shared" si="650"/>
        <v>#REF!</v>
      </c>
      <c r="H31" s="398" t="e">
        <f t="shared" si="651"/>
        <v>#REF!</v>
      </c>
      <c r="I31" s="398" t="e">
        <f t="shared" si="652"/>
        <v>#REF!</v>
      </c>
      <c r="J31" s="398" t="e">
        <f t="shared" si="653"/>
        <v>#REF!</v>
      </c>
      <c r="K31" s="398" t="e">
        <f t="shared" si="654"/>
        <v>#REF!</v>
      </c>
      <c r="L31" s="398" t="e">
        <f t="shared" si="655"/>
        <v>#REF!</v>
      </c>
      <c r="M31" s="398" t="e">
        <f t="shared" si="656"/>
        <v>#REF!</v>
      </c>
      <c r="N31" s="398" t="e">
        <f t="shared" si="657"/>
        <v>#REF!</v>
      </c>
      <c r="O31" s="398" t="e">
        <f t="shared" si="658"/>
        <v>#REF!</v>
      </c>
      <c r="P31" s="417" t="e">
        <f t="shared" si="659"/>
        <v>#REF!</v>
      </c>
      <c r="Q31" s="418" t="e">
        <f t="shared" si="660"/>
        <v>#REF!</v>
      </c>
      <c r="R31" s="398" t="e">
        <f t="shared" si="661"/>
        <v>#REF!</v>
      </c>
      <c r="S31" s="398" t="e">
        <f t="shared" si="662"/>
        <v>#REF!</v>
      </c>
      <c r="T31" s="398" t="e">
        <f t="shared" si="663"/>
        <v>#REF!</v>
      </c>
      <c r="U31" s="398" t="e">
        <f t="shared" si="664"/>
        <v>#REF!</v>
      </c>
      <c r="V31" s="398" t="e">
        <f t="shared" si="665"/>
        <v>#REF!</v>
      </c>
      <c r="W31" s="398" t="e">
        <f t="shared" si="666"/>
        <v>#REF!</v>
      </c>
      <c r="X31" s="398" t="e">
        <f t="shared" si="667"/>
        <v>#REF!</v>
      </c>
      <c r="Y31" s="562" t="e">
        <f t="shared" si="668"/>
        <v>#REF!</v>
      </c>
      <c r="Z31" s="399" t="e">
        <f t="shared" si="669"/>
        <v>#REF!</v>
      </c>
      <c r="AA31" s="399" t="e">
        <f t="shared" si="670"/>
        <v>#REF!</v>
      </c>
      <c r="AB31" s="398" t="e">
        <f t="shared" si="671"/>
        <v>#REF!</v>
      </c>
      <c r="AC31" s="599" t="e">
        <f t="shared" ref="AC31:AC32" si="773">IF(AVERAGEA(AK31:BH31)&lt;0.1,"&lt;0.1",TEXT(AVERAGEA(AK31:BH31),IF(AVERAGEA(AK31:BH31)&lt;10,"0.0;_・","0;_・")))</f>
        <v>#REF!</v>
      </c>
      <c r="AD31" s="110" t="e">
        <f t="shared" ref="AD31:AD32" si="774">IF(MAXA(AK31:BH31)&lt;0.1,"&lt;0.1",TEXT(MAXA(AK31:BH31),IF(MAXA(AK31:BH31)&lt;10,"0.0;_・","0;_・")))</f>
        <v>#REF!</v>
      </c>
      <c r="AE31" s="402" t="e">
        <f t="shared" ref="AE31:AE32" si="775">IF(MINA(AK31:BH31)&lt;0.1,"&lt;0.1",TEXT(MINA(AK31:BH31),IF(MINA(AK31:BH31)&lt;10,"0.0;_・","0;_・")))</f>
        <v>#REF!</v>
      </c>
      <c r="AF31" s="99" t="e">
        <f t="shared" ref="AF31:AF35" si="776">AVERAGEA(AK31:BH31)</f>
        <v>#REF!</v>
      </c>
      <c r="AK31" s="288" t="e">
        <f>#REF!</f>
        <v>#REF!</v>
      </c>
      <c r="AL31" s="289" t="e">
        <f>#REF!</f>
        <v>#REF!</v>
      </c>
      <c r="AM31" s="289" t="e">
        <f>#REF!</f>
        <v>#REF!</v>
      </c>
      <c r="AN31" s="289" t="e">
        <f>#REF!</f>
        <v>#REF!</v>
      </c>
      <c r="AO31" s="289" t="e">
        <f>#REF!</f>
        <v>#REF!</v>
      </c>
      <c r="AP31" s="289" t="e">
        <f>#REF!</f>
        <v>#REF!</v>
      </c>
      <c r="AQ31" s="289" t="e">
        <f>#REF!</f>
        <v>#REF!</v>
      </c>
      <c r="AR31" s="289" t="e">
        <f>#REF!</f>
        <v>#REF!</v>
      </c>
      <c r="AS31" s="289" t="e">
        <f>#REF!</f>
        <v>#REF!</v>
      </c>
      <c r="AT31" s="289" t="e">
        <f>#REF!</f>
        <v>#REF!</v>
      </c>
      <c r="AU31" s="289" t="e">
        <f>#REF!</f>
        <v>#REF!</v>
      </c>
      <c r="AV31" s="290" t="e">
        <f>#REF!</f>
        <v>#REF!</v>
      </c>
      <c r="AW31" s="288" t="e">
        <f>#REF!</f>
        <v>#REF!</v>
      </c>
      <c r="AX31" s="289" t="e">
        <f>#REF!</f>
        <v>#REF!</v>
      </c>
      <c r="AY31" s="289" t="e">
        <f>#REF!</f>
        <v>#REF!</v>
      </c>
      <c r="AZ31" s="289" t="e">
        <f>#REF!</f>
        <v>#REF!</v>
      </c>
      <c r="BA31" s="223" t="e">
        <f>#REF!</f>
        <v>#REF!</v>
      </c>
      <c r="BB31" s="223" t="e">
        <f>#REF!</f>
        <v>#REF!</v>
      </c>
      <c r="BC31" s="223" t="e">
        <f>#REF!</f>
        <v>#REF!</v>
      </c>
      <c r="BD31" s="289" t="e">
        <f>#REF!</f>
        <v>#REF!</v>
      </c>
      <c r="BE31" s="365" t="e">
        <f>#REF!</f>
        <v>#REF!</v>
      </c>
      <c r="BF31" s="226" t="e">
        <f>#REF!</f>
        <v>#REF!</v>
      </c>
      <c r="BG31" s="226" t="e">
        <f>#REF!</f>
        <v>#REF!</v>
      </c>
      <c r="BH31" s="275" t="e">
        <f>#REF!</f>
        <v>#REF!</v>
      </c>
      <c r="BI31" s="728"/>
      <c r="BJ31" s="747"/>
      <c r="BK31" s="747"/>
      <c r="BL31" s="747"/>
      <c r="BM31" s="747"/>
      <c r="BN31" s="747"/>
      <c r="BO31" s="747"/>
      <c r="BP31" s="747"/>
      <c r="BQ31" s="747"/>
      <c r="BR31" s="747"/>
      <c r="BS31" s="747"/>
      <c r="BT31" s="747"/>
      <c r="BU31" s="747"/>
      <c r="BV31" s="747"/>
      <c r="BW31" s="747"/>
      <c r="BX31" s="747"/>
      <c r="BY31" s="747"/>
      <c r="BZ31" s="747"/>
      <c r="CA31" s="747"/>
      <c r="CB31" s="747"/>
      <c r="CC31" s="747"/>
      <c r="CD31" s="747"/>
      <c r="CE31" s="747"/>
      <c r="CF31" s="747"/>
      <c r="CG31" s="747"/>
      <c r="CH31" s="714"/>
      <c r="CI31" s="748"/>
      <c r="CJ31" s="748"/>
      <c r="CK31" s="748"/>
      <c r="CL31" s="748"/>
      <c r="CM31" s="714"/>
      <c r="CN31" s="714"/>
      <c r="CO31" s="716"/>
    </row>
    <row r="32" spans="1:93" s="103" customFormat="1" ht="12.95" customHeight="1" x14ac:dyDescent="0.15">
      <c r="A32" s="1444"/>
      <c r="B32" s="202" t="s">
        <v>78</v>
      </c>
      <c r="C32" s="444" t="s">
        <v>140</v>
      </c>
      <c r="D32" s="203" t="s">
        <v>10</v>
      </c>
      <c r="E32" s="204" t="e">
        <f t="shared" si="648"/>
        <v>#REF!</v>
      </c>
      <c r="F32" s="204" t="e">
        <f t="shared" si="649"/>
        <v>#REF!</v>
      </c>
      <c r="G32" s="204" t="e">
        <f t="shared" si="650"/>
        <v>#REF!</v>
      </c>
      <c r="H32" s="204" t="e">
        <f t="shared" si="651"/>
        <v>#REF!</v>
      </c>
      <c r="I32" s="204" t="e">
        <f t="shared" si="652"/>
        <v>#REF!</v>
      </c>
      <c r="J32" s="204" t="e">
        <f t="shared" si="653"/>
        <v>#REF!</v>
      </c>
      <c r="K32" s="204" t="e">
        <f t="shared" si="654"/>
        <v>#REF!</v>
      </c>
      <c r="L32" s="204" t="e">
        <f t="shared" si="655"/>
        <v>#REF!</v>
      </c>
      <c r="M32" s="204" t="e">
        <f t="shared" si="656"/>
        <v>#REF!</v>
      </c>
      <c r="N32" s="204" t="e">
        <f t="shared" si="657"/>
        <v>#REF!</v>
      </c>
      <c r="O32" s="204" t="e">
        <f t="shared" si="658"/>
        <v>#REF!</v>
      </c>
      <c r="P32" s="205" t="e">
        <f t="shared" si="659"/>
        <v>#REF!</v>
      </c>
      <c r="Q32" s="206" t="e">
        <f t="shared" si="660"/>
        <v>#REF!</v>
      </c>
      <c r="R32" s="204" t="e">
        <f t="shared" si="661"/>
        <v>#REF!</v>
      </c>
      <c r="S32" s="204" t="e">
        <f t="shared" si="662"/>
        <v>#REF!</v>
      </c>
      <c r="T32" s="204" t="e">
        <f t="shared" si="663"/>
        <v>#REF!</v>
      </c>
      <c r="U32" s="204" t="e">
        <f t="shared" si="664"/>
        <v>#REF!</v>
      </c>
      <c r="V32" s="563" t="e">
        <f t="shared" si="665"/>
        <v>#REF!</v>
      </c>
      <c r="W32" s="563" t="e">
        <f t="shared" si="666"/>
        <v>#REF!</v>
      </c>
      <c r="X32" s="563" t="e">
        <f t="shared" si="667"/>
        <v>#REF!</v>
      </c>
      <c r="Y32" s="564" t="e">
        <f t="shared" si="668"/>
        <v>#REF!</v>
      </c>
      <c r="Z32" s="564" t="e">
        <f t="shared" si="669"/>
        <v>#REF!</v>
      </c>
      <c r="AA32" s="564" t="e">
        <f t="shared" si="670"/>
        <v>#REF!</v>
      </c>
      <c r="AB32" s="204" t="e">
        <f t="shared" si="671"/>
        <v>#REF!</v>
      </c>
      <c r="AC32" s="552" t="e">
        <f t="shared" si="773"/>
        <v>#REF!</v>
      </c>
      <c r="AD32" s="110" t="e">
        <f t="shared" si="774"/>
        <v>#REF!</v>
      </c>
      <c r="AE32" s="135" t="e">
        <f t="shared" si="775"/>
        <v>#REF!</v>
      </c>
      <c r="AF32" s="99" t="e">
        <f t="shared" si="776"/>
        <v>#REF!</v>
      </c>
      <c r="AK32" s="231" t="e">
        <f>#REF!</f>
        <v>#REF!</v>
      </c>
      <c r="AL32" s="229" t="e">
        <f>#REF!</f>
        <v>#REF!</v>
      </c>
      <c r="AM32" s="229" t="e">
        <f>#REF!</f>
        <v>#REF!</v>
      </c>
      <c r="AN32" s="229" t="e">
        <f>#REF!</f>
        <v>#REF!</v>
      </c>
      <c r="AO32" s="229" t="e">
        <f>#REF!</f>
        <v>#REF!</v>
      </c>
      <c r="AP32" s="229" t="e">
        <f>#REF!</f>
        <v>#REF!</v>
      </c>
      <c r="AQ32" s="229" t="e">
        <f>#REF!</f>
        <v>#REF!</v>
      </c>
      <c r="AR32" s="229" t="e">
        <f>#REF!</f>
        <v>#REF!</v>
      </c>
      <c r="AS32" s="229" t="e">
        <f>#REF!</f>
        <v>#REF!</v>
      </c>
      <c r="AT32" s="229" t="e">
        <f>#REF!</f>
        <v>#REF!</v>
      </c>
      <c r="AU32" s="229" t="e">
        <f>#REF!</f>
        <v>#REF!</v>
      </c>
      <c r="AV32" s="318" t="e">
        <f>#REF!</f>
        <v>#REF!</v>
      </c>
      <c r="AW32" s="231" t="e">
        <f>#REF!</f>
        <v>#REF!</v>
      </c>
      <c r="AX32" s="229" t="e">
        <f>#REF!</f>
        <v>#REF!</v>
      </c>
      <c r="AY32" s="229" t="e">
        <f>#REF!</f>
        <v>#REF!</v>
      </c>
      <c r="AZ32" s="229" t="e">
        <f>#REF!</f>
        <v>#REF!</v>
      </c>
      <c r="BA32" s="204" t="e">
        <f>#REF!</f>
        <v>#REF!</v>
      </c>
      <c r="BB32" s="230" t="e">
        <f>#REF!</f>
        <v>#REF!</v>
      </c>
      <c r="BC32" s="230" t="e">
        <f>#REF!</f>
        <v>#REF!</v>
      </c>
      <c r="BD32" s="230" t="e">
        <f>#REF!</f>
        <v>#REF!</v>
      </c>
      <c r="BE32" s="233" t="e">
        <f>#REF!</f>
        <v>#REF!</v>
      </c>
      <c r="BF32" s="233" t="e">
        <f>#REF!</f>
        <v>#REF!</v>
      </c>
      <c r="BG32" s="233" t="e">
        <f>#REF!</f>
        <v>#REF!</v>
      </c>
      <c r="BH32" s="439" t="e">
        <f>#REF!</f>
        <v>#REF!</v>
      </c>
      <c r="BI32" s="446"/>
      <c r="BJ32" s="725"/>
      <c r="BK32" s="725"/>
      <c r="BL32" s="725"/>
      <c r="BM32" s="725"/>
      <c r="BN32" s="725"/>
      <c r="BO32" s="725"/>
      <c r="BP32" s="725"/>
      <c r="BQ32" s="725"/>
      <c r="BR32" s="725"/>
      <c r="BS32" s="725"/>
      <c r="BT32" s="725"/>
      <c r="BU32" s="725"/>
      <c r="BV32" s="725"/>
      <c r="BW32" s="725"/>
      <c r="BX32" s="725"/>
      <c r="BY32" s="725"/>
      <c r="BZ32" s="725"/>
      <c r="CA32" s="725"/>
      <c r="CB32" s="725"/>
      <c r="CC32" s="725"/>
      <c r="CD32" s="725"/>
      <c r="CE32" s="725"/>
      <c r="CF32" s="725"/>
      <c r="CG32" s="725"/>
      <c r="CH32" s="452"/>
      <c r="CI32" s="726"/>
      <c r="CJ32" s="726"/>
      <c r="CK32" s="726"/>
      <c r="CL32" s="726"/>
      <c r="CM32" s="452"/>
      <c r="CN32" s="452"/>
      <c r="CO32" s="634"/>
    </row>
    <row r="33" spans="1:93" s="103" customFormat="1" ht="12.95" customHeight="1" x14ac:dyDescent="0.15">
      <c r="A33" s="1444"/>
      <c r="B33" s="192" t="s">
        <v>79</v>
      </c>
      <c r="C33" s="181" t="s">
        <v>140</v>
      </c>
      <c r="D33" s="182" t="s">
        <v>10</v>
      </c>
      <c r="E33" s="189" t="e">
        <f t="shared" si="648"/>
        <v>#REF!</v>
      </c>
      <c r="F33" s="189" t="e">
        <f t="shared" si="649"/>
        <v>#REF!</v>
      </c>
      <c r="G33" s="189" t="e">
        <f t="shared" si="650"/>
        <v>#REF!</v>
      </c>
      <c r="H33" s="189" t="e">
        <f t="shared" si="651"/>
        <v>#REF!</v>
      </c>
      <c r="I33" s="189" t="e">
        <f t="shared" si="652"/>
        <v>#REF!</v>
      </c>
      <c r="J33" s="189" t="e">
        <f t="shared" si="653"/>
        <v>#REF!</v>
      </c>
      <c r="K33" s="189" t="e">
        <f t="shared" si="654"/>
        <v>#REF!</v>
      </c>
      <c r="L33" s="189" t="e">
        <f t="shared" si="655"/>
        <v>#REF!</v>
      </c>
      <c r="M33" s="189" t="e">
        <f t="shared" si="656"/>
        <v>#REF!</v>
      </c>
      <c r="N33" s="189" t="e">
        <f t="shared" si="657"/>
        <v>#REF!</v>
      </c>
      <c r="O33" s="189" t="e">
        <f t="shared" si="658"/>
        <v>#REF!</v>
      </c>
      <c r="P33" s="191" t="e">
        <f t="shared" si="659"/>
        <v>#REF!</v>
      </c>
      <c r="Q33" s="114" t="e">
        <f t="shared" si="660"/>
        <v>#REF!</v>
      </c>
      <c r="R33" s="189" t="e">
        <f t="shared" si="661"/>
        <v>#REF!</v>
      </c>
      <c r="S33" s="189" t="e">
        <f t="shared" si="662"/>
        <v>#REF!</v>
      </c>
      <c r="T33" s="189" t="e">
        <f t="shared" si="663"/>
        <v>#REF!</v>
      </c>
      <c r="U33" s="189" t="e">
        <f t="shared" si="664"/>
        <v>#REF!</v>
      </c>
      <c r="V33" s="189" t="e">
        <f t="shared" si="665"/>
        <v>#REF!</v>
      </c>
      <c r="W33" s="189" t="e">
        <f t="shared" si="666"/>
        <v>#REF!</v>
      </c>
      <c r="X33" s="189" t="e">
        <f t="shared" si="667"/>
        <v>#REF!</v>
      </c>
      <c r="Y33" s="190" t="e">
        <f t="shared" si="668"/>
        <v>#REF!</v>
      </c>
      <c r="Z33" s="190" t="e">
        <f t="shared" si="669"/>
        <v>#REF!</v>
      </c>
      <c r="AA33" s="190" t="e">
        <f t="shared" si="670"/>
        <v>#REF!</v>
      </c>
      <c r="AB33" s="189" t="e">
        <f t="shared" si="671"/>
        <v>#REF!</v>
      </c>
      <c r="AC33" s="552" t="e">
        <f>IF(AVERAGEA(AK33:BH33)&lt;0.1,"&lt;0.1",TEXT(AVERAGEA(AK33:BH33),IF(AVERAGEA(AK33:BH33)&lt;10,"0.0;_・","0;_・")))</f>
        <v>#REF!</v>
      </c>
      <c r="AD33" s="110" t="e">
        <f>IF(MAXA(AK33:BH33)&lt;0.1,"&lt;0.1",TEXT(MAXA(AK33:BH33),IF(MAXA(AK33:BH33)&lt;10,"0.0;_・","0;_・")))</f>
        <v>#REF!</v>
      </c>
      <c r="AE33" s="135" t="e">
        <f>IF(MINA(AK33:BH33)&lt;0.1,"&lt;0.1",TEXT(MINA(AK33:BH33),IF(MINA(AK33:BH33)&lt;10,"0.0;_・","0;_・")))</f>
        <v>#REF!</v>
      </c>
      <c r="AF33" s="99" t="e">
        <f t="shared" si="776"/>
        <v>#REF!</v>
      </c>
      <c r="AK33" s="185" t="e">
        <f>#REF!</f>
        <v>#REF!</v>
      </c>
      <c r="AL33" s="183" t="e">
        <f>#REF!</f>
        <v>#REF!</v>
      </c>
      <c r="AM33" s="183" t="e">
        <f>#REF!</f>
        <v>#REF!</v>
      </c>
      <c r="AN33" s="183" t="e">
        <f>#REF!</f>
        <v>#REF!</v>
      </c>
      <c r="AO33" s="183" t="e">
        <f>#REF!</f>
        <v>#REF!</v>
      </c>
      <c r="AP33" s="183" t="e">
        <f>#REF!</f>
        <v>#REF!</v>
      </c>
      <c r="AQ33" s="183" t="e">
        <f>#REF!</f>
        <v>#REF!</v>
      </c>
      <c r="AR33" s="183" t="e">
        <f>#REF!</f>
        <v>#REF!</v>
      </c>
      <c r="AS33" s="183" t="e">
        <f>#REF!</f>
        <v>#REF!</v>
      </c>
      <c r="AT33" s="183" t="e">
        <f>#REF!</f>
        <v>#REF!</v>
      </c>
      <c r="AU33" s="183" t="e">
        <f>#REF!</f>
        <v>#REF!</v>
      </c>
      <c r="AV33" s="227" t="e">
        <f>#REF!</f>
        <v>#REF!</v>
      </c>
      <c r="AW33" s="185" t="e">
        <f>#REF!</f>
        <v>#REF!</v>
      </c>
      <c r="AX33" s="183" t="e">
        <f>#REF!</f>
        <v>#REF!</v>
      </c>
      <c r="AY33" s="183" t="e">
        <f>#REF!</f>
        <v>#REF!</v>
      </c>
      <c r="AZ33" s="183" t="e">
        <f>#REF!</f>
        <v>#REF!</v>
      </c>
      <c r="BA33" s="189" t="e">
        <f>#REF!</f>
        <v>#REF!</v>
      </c>
      <c r="BB33" s="189" t="e">
        <f>#REF!</f>
        <v>#REF!</v>
      </c>
      <c r="BC33" s="189" t="e">
        <f>#REF!</f>
        <v>#REF!</v>
      </c>
      <c r="BD33" s="189" t="e">
        <f>#REF!</f>
        <v>#REF!</v>
      </c>
      <c r="BE33" s="190" t="e">
        <f>#REF!</f>
        <v>#REF!</v>
      </c>
      <c r="BF33" s="190" t="e">
        <f>#REF!</f>
        <v>#REF!</v>
      </c>
      <c r="BG33" s="190" t="e">
        <f>#REF!</f>
        <v>#REF!</v>
      </c>
      <c r="BH33" s="278" t="e">
        <f>#REF!</f>
        <v>#REF!</v>
      </c>
      <c r="BI33" s="446"/>
      <c r="BJ33" s="725"/>
      <c r="BK33" s="725"/>
      <c r="BL33" s="725"/>
      <c r="BM33" s="725"/>
      <c r="BN33" s="725"/>
      <c r="BO33" s="725"/>
      <c r="BP33" s="725"/>
      <c r="BQ33" s="725"/>
      <c r="BR33" s="725"/>
      <c r="BS33" s="725"/>
      <c r="BT33" s="725"/>
      <c r="BU33" s="725"/>
      <c r="BV33" s="725"/>
      <c r="BW33" s="725"/>
      <c r="BX33" s="725"/>
      <c r="BY33" s="725"/>
      <c r="BZ33" s="725"/>
      <c r="CA33" s="725"/>
      <c r="CB33" s="725"/>
      <c r="CC33" s="725"/>
      <c r="CD33" s="725"/>
      <c r="CE33" s="725"/>
      <c r="CF33" s="725"/>
      <c r="CG33" s="725"/>
      <c r="CH33" s="452"/>
      <c r="CI33" s="726"/>
      <c r="CJ33" s="726"/>
      <c r="CK33" s="726"/>
      <c r="CL33" s="726"/>
      <c r="CM33" s="452"/>
      <c r="CN33" s="452"/>
      <c r="CO33" s="634"/>
    </row>
    <row r="34" spans="1:93" s="103" customFormat="1" ht="12.95" customHeight="1" thickBot="1" x14ac:dyDescent="0.2">
      <c r="A34" s="1444"/>
      <c r="B34" s="453" t="s">
        <v>80</v>
      </c>
      <c r="C34" s="390" t="s">
        <v>140</v>
      </c>
      <c r="D34" s="394" t="s">
        <v>10</v>
      </c>
      <c r="E34" s="629" t="e">
        <f t="shared" si="648"/>
        <v>#REF!</v>
      </c>
      <c r="F34" s="629" t="e">
        <f t="shared" si="649"/>
        <v>#REF!</v>
      </c>
      <c r="G34" s="629" t="e">
        <f t="shared" si="650"/>
        <v>#REF!</v>
      </c>
      <c r="H34" s="629" t="e">
        <f t="shared" si="651"/>
        <v>#REF!</v>
      </c>
      <c r="I34" s="629" t="e">
        <f t="shared" si="652"/>
        <v>#REF!</v>
      </c>
      <c r="J34" s="629" t="e">
        <f t="shared" si="653"/>
        <v>#REF!</v>
      </c>
      <c r="K34" s="629" t="e">
        <f t="shared" si="654"/>
        <v>#REF!</v>
      </c>
      <c r="L34" s="629" t="e">
        <f t="shared" si="655"/>
        <v>#REF!</v>
      </c>
      <c r="M34" s="629" t="e">
        <f t="shared" si="656"/>
        <v>#REF!</v>
      </c>
      <c r="N34" s="629" t="e">
        <f t="shared" si="657"/>
        <v>#REF!</v>
      </c>
      <c r="O34" s="629" t="e">
        <f t="shared" si="658"/>
        <v>#REF!</v>
      </c>
      <c r="P34" s="630" t="e">
        <f t="shared" si="659"/>
        <v>#REF!</v>
      </c>
      <c r="Q34" s="628" t="e">
        <f t="shared" si="660"/>
        <v>#REF!</v>
      </c>
      <c r="R34" s="629" t="e">
        <f t="shared" si="661"/>
        <v>#REF!</v>
      </c>
      <c r="S34" s="629" t="e">
        <f t="shared" si="662"/>
        <v>#REF!</v>
      </c>
      <c r="T34" s="629" t="e">
        <f t="shared" si="663"/>
        <v>#REF!</v>
      </c>
      <c r="U34" s="629" t="e">
        <f t="shared" si="664"/>
        <v>#REF!</v>
      </c>
      <c r="V34" s="629" t="e">
        <f t="shared" si="665"/>
        <v>#REF!</v>
      </c>
      <c r="W34" s="629" t="e">
        <f t="shared" si="666"/>
        <v>#REF!</v>
      </c>
      <c r="X34" s="629" t="e">
        <f t="shared" si="667"/>
        <v>#REF!</v>
      </c>
      <c r="Y34" s="698" t="e">
        <f t="shared" si="668"/>
        <v>#REF!</v>
      </c>
      <c r="Z34" s="698" t="e">
        <f t="shared" si="669"/>
        <v>#REF!</v>
      </c>
      <c r="AA34" s="698" t="e">
        <f t="shared" si="670"/>
        <v>#REF!</v>
      </c>
      <c r="AB34" s="629" t="e">
        <f t="shared" si="671"/>
        <v>#REF!</v>
      </c>
      <c r="AC34" s="628" t="e">
        <f t="shared" ref="AC34" si="777">IF(AVERAGEA(AK34:BH34)&lt;0.1,"&lt;0.1",TEXT(AVERAGEA(AK34:BH34),IF(AVERAGEA(AK34:BH34)&lt;10,"0.0;_・","0;_・")))</f>
        <v>#REF!</v>
      </c>
      <c r="AD34" s="284" t="e">
        <f t="shared" ref="AD34" si="778">IF(MAXA(AK34:BH34)&lt;0.1,"&lt;0.1",TEXT(MAXA(AK34:BH34),IF(MAXA(AK34:BH34)&lt;10,"0.0;_・","0;_・")))</f>
        <v>#REF!</v>
      </c>
      <c r="AE34" s="282" t="e">
        <f t="shared" ref="AE34" si="779">IF(MINA(AK34:BH34)&lt;0.1,"&lt;0.1",TEXT(MINA(AK34:BH34),IF(MINA(AK34:BH34)&lt;10,"0.0;_・","0;_・")))</f>
        <v>#REF!</v>
      </c>
      <c r="AF34" s="99" t="e">
        <f t="shared" si="776"/>
        <v>#REF!</v>
      </c>
      <c r="AK34" s="156" t="e">
        <f>#REF!</f>
        <v>#REF!</v>
      </c>
      <c r="AL34" s="536" t="e">
        <f>#REF!</f>
        <v>#REF!</v>
      </c>
      <c r="AM34" s="536" t="e">
        <f>#REF!</f>
        <v>#REF!</v>
      </c>
      <c r="AN34" s="536" t="e">
        <f>#REF!</f>
        <v>#REF!</v>
      </c>
      <c r="AO34" s="536" t="e">
        <f>#REF!</f>
        <v>#REF!</v>
      </c>
      <c r="AP34" s="536" t="e">
        <f>#REF!</f>
        <v>#REF!</v>
      </c>
      <c r="AQ34" s="536" t="e">
        <f>#REF!</f>
        <v>#REF!</v>
      </c>
      <c r="AR34" s="536" t="e">
        <f>#REF!</f>
        <v>#REF!</v>
      </c>
      <c r="AS34" s="536" t="e">
        <f>#REF!</f>
        <v>#REF!</v>
      </c>
      <c r="AT34" s="536" t="e">
        <f>#REF!</f>
        <v>#REF!</v>
      </c>
      <c r="AU34" s="536" t="e">
        <f>#REF!</f>
        <v>#REF!</v>
      </c>
      <c r="AV34" s="749" t="e">
        <f>#REF!</f>
        <v>#REF!</v>
      </c>
      <c r="AW34" s="156" t="e">
        <f>#REF!</f>
        <v>#REF!</v>
      </c>
      <c r="AX34" s="536" t="e">
        <f>#REF!</f>
        <v>#REF!</v>
      </c>
      <c r="AY34" s="536" t="e">
        <f>#REF!</f>
        <v>#REF!</v>
      </c>
      <c r="AZ34" s="536" t="e">
        <f>#REF!</f>
        <v>#REF!</v>
      </c>
      <c r="BA34" s="536" t="e">
        <f>#REF!</f>
        <v>#REF!</v>
      </c>
      <c r="BB34" s="536" t="e">
        <f>#REF!</f>
        <v>#REF!</v>
      </c>
      <c r="BC34" s="536" t="e">
        <f>#REF!</f>
        <v>#REF!</v>
      </c>
      <c r="BD34" s="536" t="e">
        <f>#REF!</f>
        <v>#REF!</v>
      </c>
      <c r="BE34" s="327" t="e">
        <f>#REF!</f>
        <v>#REF!</v>
      </c>
      <c r="BF34" s="327" t="e">
        <f>#REF!</f>
        <v>#REF!</v>
      </c>
      <c r="BG34" s="327" t="e">
        <f>#REF!</f>
        <v>#REF!</v>
      </c>
      <c r="BH34" s="750" t="e">
        <f>#REF!</f>
        <v>#REF!</v>
      </c>
      <c r="BI34" s="739"/>
      <c r="BJ34" s="751"/>
      <c r="BK34" s="751"/>
      <c r="BL34" s="751"/>
      <c r="BM34" s="751"/>
      <c r="BN34" s="751"/>
      <c r="BO34" s="751"/>
      <c r="BP34" s="751"/>
      <c r="BQ34" s="751"/>
      <c r="BR34" s="751"/>
      <c r="BS34" s="751"/>
      <c r="BT34" s="751"/>
      <c r="BU34" s="751"/>
      <c r="BV34" s="751"/>
      <c r="BW34" s="751"/>
      <c r="BX34" s="751"/>
      <c r="BY34" s="751"/>
      <c r="BZ34" s="751"/>
      <c r="CA34" s="751"/>
      <c r="CB34" s="751"/>
      <c r="CC34" s="751"/>
      <c r="CD34" s="751"/>
      <c r="CE34" s="751"/>
      <c r="CF34" s="751"/>
      <c r="CG34" s="751"/>
      <c r="CH34" s="721"/>
      <c r="CI34" s="752"/>
      <c r="CJ34" s="752"/>
      <c r="CK34" s="752"/>
      <c r="CL34" s="752"/>
      <c r="CM34" s="721"/>
      <c r="CN34" s="721"/>
      <c r="CO34" s="723"/>
    </row>
    <row r="35" spans="1:93" s="103" customFormat="1" ht="12.95" customHeight="1" x14ac:dyDescent="0.15">
      <c r="A35" s="1444"/>
      <c r="B35" s="1455" t="s">
        <v>81</v>
      </c>
      <c r="C35" s="693" t="s">
        <v>139</v>
      </c>
      <c r="D35" s="397" t="s">
        <v>10</v>
      </c>
      <c r="E35" s="640" t="e">
        <f t="shared" ref="E35" si="780">TEXT(AK35,IF(COUNTIF(AK35,"*")=1,AK35,IF(AK35&lt;1,"0.00;_･","0.0;_･")))</f>
        <v>#REF!</v>
      </c>
      <c r="F35" s="575" t="e">
        <f t="shared" ref="F35" si="781">TEXT(AL35,IF(COUNTIF(AL35,"*")=1,AL35,IF(AL35&lt;1,"0.00;_･","0.0;_･")))</f>
        <v>#REF!</v>
      </c>
      <c r="G35" s="575" t="e">
        <f t="shared" ref="G35" si="782">TEXT(AM35,IF(COUNTIF(AM35,"*")=1,AM35,IF(AM35&lt;1,"0.00;_･","0.0;_･")))</f>
        <v>#REF!</v>
      </c>
      <c r="H35" s="575" t="e">
        <f t="shared" ref="H35" si="783">TEXT(AN35,IF(COUNTIF(AN35,"*")=1,AN35,IF(AN35&lt;1,"0.00;_･","0.0;_･")))</f>
        <v>#REF!</v>
      </c>
      <c r="I35" s="575" t="e">
        <f t="shared" ref="I35" si="784">TEXT(AO35,IF(COUNTIF(AO35,"*")=1,AO35,IF(AO35&lt;1,"0.00;_･","0.0;_･")))</f>
        <v>#REF!</v>
      </c>
      <c r="J35" s="575" t="e">
        <f t="shared" ref="J35" si="785">TEXT(AP35,IF(COUNTIF(AP35,"*")=1,AP35,IF(AP35&lt;1,"0.00;_･","0.0;_･")))</f>
        <v>#REF!</v>
      </c>
      <c r="K35" s="575" t="e">
        <f t="shared" ref="K35" si="786">TEXT(AQ35,IF(COUNTIF(AQ35,"*")=1,AQ35,IF(AQ35&lt;1,"0.00;_･","0.0;_･")))</f>
        <v>#REF!</v>
      </c>
      <c r="L35" s="575" t="e">
        <f t="shared" ref="L35" si="787">TEXT(AR35,IF(COUNTIF(AR35,"*")=1,AR35,IF(AR35&lt;1,"0.00;_･","0.0;_･")))</f>
        <v>#REF!</v>
      </c>
      <c r="M35" s="575" t="e">
        <f t="shared" ref="M35" si="788">TEXT(AS35,IF(COUNTIF(AS35,"*")=1,AS35,IF(AS35&lt;1,"0.00;_･","0.0;_･")))</f>
        <v>#REF!</v>
      </c>
      <c r="N35" s="575" t="e">
        <f t="shared" ref="N35" si="789">TEXT(AT35,IF(COUNTIF(AT35,"*")=1,AT35,IF(AT35&lt;1,"0.00;_･","0.0;_･")))</f>
        <v>#REF!</v>
      </c>
      <c r="O35" s="575" t="e">
        <f t="shared" ref="O35" si="790">TEXT(AU35,IF(COUNTIF(AU35,"*")=1,AU35,IF(AU35&lt;1,"0.00;_･","0.0;_･")))</f>
        <v>#REF!</v>
      </c>
      <c r="P35" s="694" t="e">
        <f t="shared" ref="P35" si="791">TEXT(AV35,IF(COUNTIF(AV35,"*")=1,AV35,IF(AV35&lt;1,"0.00;_･","0.0;_･")))</f>
        <v>#REF!</v>
      </c>
      <c r="Q35" s="640" t="e">
        <f t="shared" ref="Q35" si="792">TEXT(AW35,IF(COUNTIF(AW35,"*")=1,AW35,IF(AW35&lt;1,"0.00;_･","0.0;_･")))</f>
        <v>#REF!</v>
      </c>
      <c r="R35" s="575" t="e">
        <f t="shared" ref="R35" si="793">TEXT(AX35,IF(COUNTIF(AX35,"*")=1,AX35,IF(AX35&lt;1,"0.00;_･","0.0;_･")))</f>
        <v>#REF!</v>
      </c>
      <c r="S35" s="575" t="e">
        <f t="shared" ref="S35" si="794">TEXT(AY35,IF(COUNTIF(AY35,"*")=1,AY35,IF(AY35&lt;1,"0.00;_･","0.0;_･")))</f>
        <v>#REF!</v>
      </c>
      <c r="T35" s="575" t="e">
        <f t="shared" ref="T35" si="795">TEXT(AZ35,IF(COUNTIF(AZ35,"*")=1,AZ35,IF(AZ35&lt;1,"0.00;_･","0.0;_･")))</f>
        <v>#REF!</v>
      </c>
      <c r="U35" s="575" t="e">
        <f t="shared" ref="U35" si="796">TEXT(BA35,IF(COUNTIF(BA35,"*")=1,BA35,IF(BA35&lt;1,"0.00;_･","0.0;_･")))</f>
        <v>#REF!</v>
      </c>
      <c r="V35" s="575" t="e">
        <f t="shared" ref="V35" si="797">TEXT(BB35,IF(COUNTIF(BB35,"*")=1,BB35,IF(BB35&lt;1,"0.00;_･","0.0;_･")))</f>
        <v>#REF!</v>
      </c>
      <c r="W35" s="575" t="e">
        <f t="shared" ref="W35" si="798">TEXT(BC35,IF(COUNTIF(BC35,"*")=1,BC35,IF(BC35&lt;1,"0.00;_･","0.0;_･")))</f>
        <v>#REF!</v>
      </c>
      <c r="X35" s="575" t="e">
        <f t="shared" ref="X35" si="799">TEXT(BD35,IF(COUNTIF(BD35,"*")=1,BD35,IF(BD35&lt;1,"0.00;_･","0.0;_･")))</f>
        <v>#REF!</v>
      </c>
      <c r="Y35" s="562" t="e">
        <f t="shared" ref="Y35" si="800">TEXT(BE35,IF(COUNTIF(BE35,"*")=1,BE35,IF(BE35&lt;1,"0.00;_･","0.0;_･")))</f>
        <v>#REF!</v>
      </c>
      <c r="Z35" s="562" t="e">
        <f t="shared" ref="Z35" si="801">TEXT(BF35,IF(COUNTIF(BF35,"*")=1,BF35,IF(BF35&lt;1,"0.00;_･","0.0;_･")))</f>
        <v>#REF!</v>
      </c>
      <c r="AA35" s="562" t="e">
        <f t="shared" ref="AA35" si="802">TEXT(BG35,IF(COUNTIF(BG35,"*")=1,BG35,IF(BG35&lt;1,"0.00;_･","0.0;_･")))</f>
        <v>#REF!</v>
      </c>
      <c r="AB35" s="575" t="e">
        <f>TEXT(BH35,IF(COUNTIF(BH35,"*")=1,BH35,IF(BH35&lt;1,"0.00;_･","0.0;_･")))</f>
        <v>#REF!</v>
      </c>
      <c r="AC35" s="640" t="e">
        <f>IF(SUM(BJ35:CG35)/(CI35+CK35)&lt;0.01,"&lt;0.01",TEXT(SUM(BJ35:CG35)/(CI35+CK35),IF(SUM(BJ35:CG35)/(CI35+CK35)&lt;1,"0.00;_・","0.0;_・")))</f>
        <v>#REF!</v>
      </c>
      <c r="AD35" s="401" t="e">
        <f>IF(MAXA(AK35:BH35)&lt;0.01,"&lt;0.01",TEXT(MAXA(AK35:BH35),IF(MAXA(AK35:BH35)&lt;1,"0.00;_・","0.0;_・")))</f>
        <v>#REF!</v>
      </c>
      <c r="AE35" s="402" t="e">
        <f>IF(COUNTIF(BJ35:CG35,"a")&gt;=1,"&lt;0.01",TEXT(MIN(BJ35:CG35),IF(MIN(BJ35:CG35)&lt;1,"0.00;_・","0.0;_・")))</f>
        <v>#REF!</v>
      </c>
      <c r="AF35" s="695" t="e">
        <f t="shared" si="776"/>
        <v>#REF!</v>
      </c>
      <c r="AJ35" s="597"/>
      <c r="AK35" s="740" t="e">
        <f>#REF!</f>
        <v>#REF!</v>
      </c>
      <c r="AL35" s="741" t="e">
        <f>#REF!</f>
        <v>#REF!</v>
      </c>
      <c r="AM35" s="741" t="e">
        <f>#REF!</f>
        <v>#REF!</v>
      </c>
      <c r="AN35" s="741" t="e">
        <f>#REF!</f>
        <v>#REF!</v>
      </c>
      <c r="AO35" s="741" t="e">
        <f>#REF!</f>
        <v>#REF!</v>
      </c>
      <c r="AP35" s="741" t="e">
        <f>#REF!</f>
        <v>#REF!</v>
      </c>
      <c r="AQ35" s="741" t="e">
        <f>#REF!</f>
        <v>#REF!</v>
      </c>
      <c r="AR35" s="741" t="e">
        <f>#REF!</f>
        <v>#REF!</v>
      </c>
      <c r="AS35" s="741" t="e">
        <f>#REF!</f>
        <v>#REF!</v>
      </c>
      <c r="AT35" s="741" t="e">
        <f>#REF!</f>
        <v>#REF!</v>
      </c>
      <c r="AU35" s="741" t="e">
        <f>#REF!</f>
        <v>#REF!</v>
      </c>
      <c r="AV35" s="742" t="e">
        <f>#REF!</f>
        <v>#REF!</v>
      </c>
      <c r="AW35" s="740" t="e">
        <f>#REF!</f>
        <v>#REF!</v>
      </c>
      <c r="AX35" s="741" t="e">
        <f>#REF!</f>
        <v>#REF!</v>
      </c>
      <c r="AY35" s="741" t="e">
        <f>#REF!</f>
        <v>#REF!</v>
      </c>
      <c r="AZ35" s="741" t="e">
        <f>#REF!</f>
        <v>#REF!</v>
      </c>
      <c r="BA35" s="741" t="e">
        <f>#REF!</f>
        <v>#REF!</v>
      </c>
      <c r="BB35" s="741" t="e">
        <f>#REF!</f>
        <v>#REF!</v>
      </c>
      <c r="BC35" s="741" t="e">
        <f>#REF!</f>
        <v>#REF!</v>
      </c>
      <c r="BD35" s="741" t="e">
        <f>#REF!</f>
        <v>#REF!</v>
      </c>
      <c r="BE35" s="743" t="e">
        <f>#REF!</f>
        <v>#REF!</v>
      </c>
      <c r="BF35" s="743" t="e">
        <f>#REF!</f>
        <v>#REF!</v>
      </c>
      <c r="BG35" s="743" t="e">
        <f>#REF!</f>
        <v>#REF!</v>
      </c>
      <c r="BH35" s="744" t="e">
        <f>#REF!</f>
        <v>#REF!</v>
      </c>
      <c r="BI35" s="745"/>
      <c r="BJ35" s="713" t="e">
        <f t="shared" ref="BJ35" si="803">IF(AK35="&lt;0.01","a",IF(AK35="-","b",AK35*1))</f>
        <v>#REF!</v>
      </c>
      <c r="BK35" s="713" t="e">
        <f t="shared" ref="BK35" si="804">IF(AL35="&lt;0.01","a",IF(AL35="-","b",AL35*1))</f>
        <v>#REF!</v>
      </c>
      <c r="BL35" s="713" t="e">
        <f t="shared" ref="BL35" si="805">IF(AM35="&lt;0.01","a",IF(AM35="-","b",AM35*1))</f>
        <v>#REF!</v>
      </c>
      <c r="BM35" s="713" t="e">
        <f t="shared" ref="BM35" si="806">IF(AN35="&lt;0.01","a",IF(AN35="-","b",AN35*1))</f>
        <v>#REF!</v>
      </c>
      <c r="BN35" s="713" t="e">
        <f t="shared" ref="BN35" si="807">IF(AO35="&lt;0.01","a",IF(AO35="-","b",AO35*1))</f>
        <v>#REF!</v>
      </c>
      <c r="BO35" s="713" t="e">
        <f t="shared" ref="BO35" si="808">IF(AP35="&lt;0.01","a",IF(AP35="-","b",AP35*1))</f>
        <v>#REF!</v>
      </c>
      <c r="BP35" s="713" t="e">
        <f t="shared" ref="BP35" si="809">IF(AQ35="&lt;0.01","a",IF(AQ35="-","b",AQ35*1))</f>
        <v>#REF!</v>
      </c>
      <c r="BQ35" s="713" t="e">
        <f t="shared" ref="BQ35" si="810">IF(AR35="&lt;0.01","a",IF(AR35="-","b",AR35*1))</f>
        <v>#REF!</v>
      </c>
      <c r="BR35" s="713" t="e">
        <f t="shared" ref="BR35" si="811">IF(AS35="&lt;0.01","a",IF(AS35="-","b",AS35*1))</f>
        <v>#REF!</v>
      </c>
      <c r="BS35" s="713" t="e">
        <f t="shared" ref="BS35" si="812">IF(AT35="&lt;0.01","a",IF(AT35="-","b",AT35*1))</f>
        <v>#REF!</v>
      </c>
      <c r="BT35" s="713" t="e">
        <f t="shared" ref="BT35" si="813">IF(AU35="&lt;0.01","a",IF(AU35="-","b",AU35*1))</f>
        <v>#REF!</v>
      </c>
      <c r="BU35" s="713" t="e">
        <f t="shared" ref="BU35" si="814">IF(AV35="&lt;0.01","a",IF(AV35="-","b",AV35*1))</f>
        <v>#REF!</v>
      </c>
      <c r="BV35" s="713" t="e">
        <f t="shared" ref="BV35" si="815">IF(AW35="&lt;0.01","a",IF(AW35="-","b",AW35*1))</f>
        <v>#REF!</v>
      </c>
      <c r="BW35" s="713" t="e">
        <f t="shared" ref="BW35" si="816">IF(AX35="&lt;0.01","a",IF(AX35="-","b",AX35*1))</f>
        <v>#REF!</v>
      </c>
      <c r="BX35" s="713" t="e">
        <f t="shared" ref="BX35" si="817">IF(AY35="&lt;0.01","a",IF(AY35="-","b",AY35*1))</f>
        <v>#REF!</v>
      </c>
      <c r="BY35" s="713" t="e">
        <f t="shared" ref="BY35" si="818">IF(AZ35="&lt;0.01","a",IF(AZ35="-","b",AZ35*1))</f>
        <v>#REF!</v>
      </c>
      <c r="BZ35" s="713" t="e">
        <f t="shared" ref="BZ35" si="819">IF(BA35="&lt;0.01","a",IF(BA35="-","b",BA35*1))</f>
        <v>#REF!</v>
      </c>
      <c r="CA35" s="713" t="e">
        <f t="shared" ref="CA35" si="820">IF(BB35="&lt;0.01","a",IF(BB35="-","b",BB35*1))</f>
        <v>#REF!</v>
      </c>
      <c r="CB35" s="713" t="e">
        <f t="shared" ref="CB35" si="821">IF(BC35="&lt;0.01","a",IF(BC35="-","b",BC35*1))</f>
        <v>#REF!</v>
      </c>
      <c r="CC35" s="713" t="e">
        <f t="shared" ref="CC35" si="822">IF(BD35="&lt;0.01","a",IF(BD35="-","b",BD35*1))</f>
        <v>#REF!</v>
      </c>
      <c r="CD35" s="713" t="e">
        <f t="shared" ref="CD35" si="823">IF(BE35="&lt;0.01","a",IF(BE35="-","b",BE35*1))</f>
        <v>#REF!</v>
      </c>
      <c r="CE35" s="713" t="e">
        <f t="shared" ref="CE35" si="824">IF(BF35="&lt;0.01","a",IF(BF35="-","b",BF35*1))</f>
        <v>#REF!</v>
      </c>
      <c r="CF35" s="713" t="e">
        <f t="shared" ref="CF35" si="825">IF(BG35="&lt;0.01","a",IF(BG35="-","b",BG35*1))</f>
        <v>#REF!</v>
      </c>
      <c r="CG35" s="713" t="e">
        <f t="shared" ref="CG35" si="826">IF(BH35="&lt;0.01","a",IF(BH35="-","b",BH35*1))</f>
        <v>#REF!</v>
      </c>
      <c r="CH35" s="714"/>
      <c r="CI35" s="715">
        <f t="shared" si="353"/>
        <v>0</v>
      </c>
      <c r="CJ35" s="715">
        <f t="shared" si="354"/>
        <v>0</v>
      </c>
      <c r="CK35" s="715">
        <f t="shared" si="355"/>
        <v>0</v>
      </c>
      <c r="CL35" s="715">
        <f t="shared" si="356"/>
        <v>24</v>
      </c>
      <c r="CM35" s="714"/>
      <c r="CN35" s="714"/>
      <c r="CO35" s="716" t="e">
        <f t="shared" ref="CO35:CO39" si="827">AVERAGEA(BJ35:CG35)</f>
        <v>#REF!</v>
      </c>
    </row>
    <row r="36" spans="1:93" s="103" customFormat="1" ht="12.95" customHeight="1" x14ac:dyDescent="0.15">
      <c r="A36" s="1444"/>
      <c r="B36" s="1453"/>
      <c r="C36" s="692" t="s">
        <v>140</v>
      </c>
      <c r="D36" s="182" t="s">
        <v>10</v>
      </c>
      <c r="E36" s="552" t="e">
        <f t="shared" ref="E36:E39" si="828">TEXT(AK36,IF(COUNTIF(AK36,"*")=1,AK36,IF(AK36&lt;1,"0.00;_･","0.0;_･")))</f>
        <v>#REF!</v>
      </c>
      <c r="F36" s="559" t="e">
        <f t="shared" ref="F36:F39" si="829">TEXT(AL36,IF(COUNTIF(AL36,"*")=1,AL36,IF(AL36&lt;1,"0.00;_･","0.0;_･")))</f>
        <v>#REF!</v>
      </c>
      <c r="G36" s="559" t="e">
        <f t="shared" ref="G36:G39" si="830">TEXT(AM36,IF(COUNTIF(AM36,"*")=1,AM36,IF(AM36&lt;1,"0.00;_･","0.0;_･")))</f>
        <v>#REF!</v>
      </c>
      <c r="H36" s="559" t="e">
        <f t="shared" ref="H36:H39" si="831">TEXT(AN36,IF(COUNTIF(AN36,"*")=1,AN36,IF(AN36&lt;1,"0.00;_･","0.0;_･")))</f>
        <v>#REF!</v>
      </c>
      <c r="I36" s="559" t="e">
        <f t="shared" ref="I36:I39" si="832">TEXT(AO36,IF(COUNTIF(AO36,"*")=1,AO36,IF(AO36&lt;1,"0.00;_･","0.0;_･")))</f>
        <v>#REF!</v>
      </c>
      <c r="J36" s="559" t="e">
        <f t="shared" ref="J36:J39" si="833">TEXT(AP36,IF(COUNTIF(AP36,"*")=1,AP36,IF(AP36&lt;1,"0.00;_･","0.0;_･")))</f>
        <v>#REF!</v>
      </c>
      <c r="K36" s="559" t="e">
        <f t="shared" ref="K36:K39" si="834">TEXT(AQ36,IF(COUNTIF(AQ36,"*")=1,AQ36,IF(AQ36&lt;1,"0.00;_･","0.0;_･")))</f>
        <v>#REF!</v>
      </c>
      <c r="L36" s="559" t="e">
        <f t="shared" ref="L36:L39" si="835">TEXT(AR36,IF(COUNTIF(AR36,"*")=1,AR36,IF(AR36&lt;1,"0.00;_･","0.0;_･")))</f>
        <v>#REF!</v>
      </c>
      <c r="M36" s="559" t="e">
        <f t="shared" ref="M36:M39" si="836">TEXT(AS36,IF(COUNTIF(AS36,"*")=1,AS36,IF(AS36&lt;1,"0.00;_･","0.0;_･")))</f>
        <v>#REF!</v>
      </c>
      <c r="N36" s="559" t="e">
        <f t="shared" ref="N36:N39" si="837">TEXT(AT36,IF(COUNTIF(AT36,"*")=1,AT36,IF(AT36&lt;1,"0.00;_･","0.0;_･")))</f>
        <v>#REF!</v>
      </c>
      <c r="O36" s="559" t="e">
        <f t="shared" ref="O36:O39" si="838">TEXT(AU36,IF(COUNTIF(AU36,"*")=1,AU36,IF(AU36&lt;1,"0.00;_･","0.0;_･")))</f>
        <v>#REF!</v>
      </c>
      <c r="P36" s="574" t="e">
        <f t="shared" ref="P36:P39" si="839">TEXT(AV36,IF(COUNTIF(AV36,"*")=1,AV36,IF(AV36&lt;1,"0.00;_･","0.0;_･")))</f>
        <v>#REF!</v>
      </c>
      <c r="Q36" s="552" t="e">
        <f t="shared" ref="Q36:Q39" si="840">TEXT(AW36,IF(COUNTIF(AW36,"*")=1,AW36,IF(AW36&lt;1,"0.00;_･","0.0;_･")))</f>
        <v>#REF!</v>
      </c>
      <c r="R36" s="559" t="e">
        <f t="shared" ref="R36:R39" si="841">TEXT(AX36,IF(COUNTIF(AX36,"*")=1,AX36,IF(AX36&lt;1,"0.00;_･","0.0;_･")))</f>
        <v>#REF!</v>
      </c>
      <c r="S36" s="559" t="e">
        <f t="shared" ref="S36:S39" si="842">TEXT(AY36,IF(COUNTIF(AY36,"*")=1,AY36,IF(AY36&lt;1,"0.00;_･","0.0;_･")))</f>
        <v>#REF!</v>
      </c>
      <c r="T36" s="559" t="e">
        <f t="shared" ref="T36:T39" si="843">TEXT(AZ36,IF(COUNTIF(AZ36,"*")=1,AZ36,IF(AZ36&lt;1,"0.00;_･","0.0;_･")))</f>
        <v>#REF!</v>
      </c>
      <c r="U36" s="559" t="e">
        <f t="shared" ref="U36:U39" si="844">TEXT(BA36,IF(COUNTIF(BA36,"*")=1,BA36,IF(BA36&lt;1,"0.00;_･","0.0;_･")))</f>
        <v>#REF!</v>
      </c>
      <c r="V36" s="559" t="e">
        <f t="shared" ref="V36:V39" si="845">TEXT(BB36,IF(COUNTIF(BB36,"*")=1,BB36,IF(BB36&lt;1,"0.00;_･","0.0;_･")))</f>
        <v>#REF!</v>
      </c>
      <c r="W36" s="559" t="e">
        <f t="shared" ref="W36:W39" si="846">TEXT(BC36,IF(COUNTIF(BC36,"*")=1,BC36,IF(BC36&lt;1,"0.00;_･","0.0;_･")))</f>
        <v>#REF!</v>
      </c>
      <c r="X36" s="559" t="e">
        <f t="shared" ref="X36:X39" si="847">TEXT(BD36,IF(COUNTIF(BD36,"*")=1,BD36,IF(BD36&lt;1,"0.00;_･","0.0;_･")))</f>
        <v>#REF!</v>
      </c>
      <c r="Y36" s="560" t="e">
        <f t="shared" ref="Y36:Y39" si="848">TEXT(BE36,IF(COUNTIF(BE36,"*")=1,BE36,IF(BE36&lt;1,"0.00;_･","0.0;_･")))</f>
        <v>#REF!</v>
      </c>
      <c r="Z36" s="560" t="e">
        <f t="shared" ref="Z36:Z39" si="849">TEXT(BF36,IF(COUNTIF(BF36,"*")=1,BF36,IF(BF36&lt;1,"0.00;_･","0.0;_･")))</f>
        <v>#REF!</v>
      </c>
      <c r="AA36" s="560" t="e">
        <f t="shared" ref="AA36:AA39" si="850">TEXT(BG36,IF(COUNTIF(BG36,"*")=1,BG36,IF(BG36&lt;1,"0.00;_･","0.0;_･")))</f>
        <v>#REF!</v>
      </c>
      <c r="AB36" s="559" t="e">
        <f>TEXT(BH36,IF(COUNTIF(BH36,"*")=1,BH36,IF(BH36&lt;1,"0.00;_･","0.0;_･")))</f>
        <v>#REF!</v>
      </c>
      <c r="AC36" s="552" t="e">
        <f t="shared" ref="AC36:AC38" si="851">IF(SUM(BJ36:CG36)/(CI36+CK36)&lt;0.01,"&lt;0.01",TEXT(SUM(BJ36:CG36)/(CI36+CK36),IF(SUM(BJ36:CG36)/(CI36+CK36)&lt;1,"0.00;_・","0.0;_・")))</f>
        <v>#REF!</v>
      </c>
      <c r="AD36" s="598" t="e">
        <f t="shared" ref="AD36:AD37" si="852">IF(MAXA(AK36:BH36)&lt;0.01,"&lt;0.01",TEXT(MAXA(AK36:BH36),IF(MAXA(AK36:BH36)&lt;1,"0.00;_・","0.0;_・")))</f>
        <v>#REF!</v>
      </c>
      <c r="AE36" s="135" t="e">
        <f t="shared" ref="AE36:AE38" si="853">IF(COUNTIF(BJ36:CG36,"a")&gt;=1,"&lt;0.01",TEXT(MIN(BJ36:CG36),IF(MIN(BJ36:CG36)&lt;1,"0.00;_・","0.0;_・")))</f>
        <v>#REF!</v>
      </c>
      <c r="AF36" s="99" t="e">
        <f t="shared" ref="AF36:AF38" si="854">AVERAGEA(AK36:BH36)</f>
        <v>#REF!</v>
      </c>
      <c r="AK36" s="421" t="e">
        <f>#REF!</f>
        <v>#REF!</v>
      </c>
      <c r="AL36" s="406" t="e">
        <f>#REF!</f>
        <v>#REF!</v>
      </c>
      <c r="AM36" s="406" t="e">
        <f>#REF!</f>
        <v>#REF!</v>
      </c>
      <c r="AN36" s="406" t="e">
        <f>#REF!</f>
        <v>#REF!</v>
      </c>
      <c r="AO36" s="406" t="e">
        <f>#REF!</f>
        <v>#REF!</v>
      </c>
      <c r="AP36" s="406" t="e">
        <f>#REF!</f>
        <v>#REF!</v>
      </c>
      <c r="AQ36" s="406" t="e">
        <f>#REF!</f>
        <v>#REF!</v>
      </c>
      <c r="AR36" s="406" t="e">
        <f>#REF!</f>
        <v>#REF!</v>
      </c>
      <c r="AS36" s="406" t="e">
        <f>#REF!</f>
        <v>#REF!</v>
      </c>
      <c r="AT36" s="406" t="e">
        <f>#REF!</f>
        <v>#REF!</v>
      </c>
      <c r="AU36" s="406" t="e">
        <f>#REF!</f>
        <v>#REF!</v>
      </c>
      <c r="AV36" s="409" t="e">
        <f>#REF!</f>
        <v>#REF!</v>
      </c>
      <c r="AW36" s="421" t="e">
        <f>#REF!</f>
        <v>#REF!</v>
      </c>
      <c r="AX36" s="406" t="e">
        <f>#REF!</f>
        <v>#REF!</v>
      </c>
      <c r="AY36" s="406" t="e">
        <f>#REF!</f>
        <v>#REF!</v>
      </c>
      <c r="AZ36" s="406" t="e">
        <f>#REF!</f>
        <v>#REF!</v>
      </c>
      <c r="BA36" s="406" t="e">
        <f>#REF!</f>
        <v>#REF!</v>
      </c>
      <c r="BB36" s="406" t="e">
        <f>#REF!</f>
        <v>#REF!</v>
      </c>
      <c r="BC36" s="406" t="e">
        <f>#REF!</f>
        <v>#REF!</v>
      </c>
      <c r="BD36" s="406" t="e">
        <f>#REF!</f>
        <v>#REF!</v>
      </c>
      <c r="BE36" s="412" t="e">
        <f>#REF!</f>
        <v>#REF!</v>
      </c>
      <c r="BF36" s="412" t="e">
        <f>#REF!</f>
        <v>#REF!</v>
      </c>
      <c r="BG36" s="412" t="e">
        <f>#REF!</f>
        <v>#REF!</v>
      </c>
      <c r="BH36" s="669" t="e">
        <f>#REF!</f>
        <v>#REF!</v>
      </c>
      <c r="BI36" s="602"/>
      <c r="BJ36" s="670" t="e">
        <f t="shared" ref="BJ36:BJ39" si="855">IF(AK36="&lt;0.01","a",IF(AK36="-","b",AK36*1))</f>
        <v>#REF!</v>
      </c>
      <c r="BK36" s="670" t="e">
        <f t="shared" ref="BK36:BK39" si="856">IF(AL36="&lt;0.01","a",IF(AL36="-","b",AL36*1))</f>
        <v>#REF!</v>
      </c>
      <c r="BL36" s="670" t="e">
        <f t="shared" ref="BL36:BL39" si="857">IF(AM36="&lt;0.01","a",IF(AM36="-","b",AM36*1))</f>
        <v>#REF!</v>
      </c>
      <c r="BM36" s="670" t="e">
        <f t="shared" ref="BM36:BM39" si="858">IF(AN36="&lt;0.01","a",IF(AN36="-","b",AN36*1))</f>
        <v>#REF!</v>
      </c>
      <c r="BN36" s="670" t="e">
        <f t="shared" ref="BN36:BN39" si="859">IF(AO36="&lt;0.01","a",IF(AO36="-","b",AO36*1))</f>
        <v>#REF!</v>
      </c>
      <c r="BO36" s="670" t="e">
        <f t="shared" ref="BO36:BO39" si="860">IF(AP36="&lt;0.01","a",IF(AP36="-","b",AP36*1))</f>
        <v>#REF!</v>
      </c>
      <c r="BP36" s="670" t="e">
        <f t="shared" ref="BP36:BP39" si="861">IF(AQ36="&lt;0.01","a",IF(AQ36="-","b",AQ36*1))</f>
        <v>#REF!</v>
      </c>
      <c r="BQ36" s="670" t="e">
        <f t="shared" ref="BQ36:BQ39" si="862">IF(AR36="&lt;0.01","a",IF(AR36="-","b",AR36*1))</f>
        <v>#REF!</v>
      </c>
      <c r="BR36" s="670" t="e">
        <f t="shared" ref="BR36:BR39" si="863">IF(AS36="&lt;0.01","a",IF(AS36="-","b",AS36*1))</f>
        <v>#REF!</v>
      </c>
      <c r="BS36" s="670" t="e">
        <f t="shared" ref="BS36:BS39" si="864">IF(AT36="&lt;0.01","a",IF(AT36="-","b",AT36*1))</f>
        <v>#REF!</v>
      </c>
      <c r="BT36" s="670" t="e">
        <f t="shared" ref="BT36:BT39" si="865">IF(AU36="&lt;0.01","a",IF(AU36="-","b",AU36*1))</f>
        <v>#REF!</v>
      </c>
      <c r="BU36" s="670" t="e">
        <f t="shared" ref="BU36:BU39" si="866">IF(AV36="&lt;0.01","a",IF(AV36="-","b",AV36*1))</f>
        <v>#REF!</v>
      </c>
      <c r="BV36" s="670" t="e">
        <f t="shared" ref="BV36:BV39" si="867">IF(AW36="&lt;0.01","a",IF(AW36="-","b",AW36*1))</f>
        <v>#REF!</v>
      </c>
      <c r="BW36" s="670" t="e">
        <f t="shared" ref="BW36:BW39" si="868">IF(AX36="&lt;0.01","a",IF(AX36="-","b",AX36*1))</f>
        <v>#REF!</v>
      </c>
      <c r="BX36" s="670" t="e">
        <f t="shared" ref="BX36:BX39" si="869">IF(AY36="&lt;0.01","a",IF(AY36="-","b",AY36*1))</f>
        <v>#REF!</v>
      </c>
      <c r="BY36" s="670" t="e">
        <f t="shared" ref="BY36:BY39" si="870">IF(AZ36="&lt;0.01","a",IF(AZ36="-","b",AZ36*1))</f>
        <v>#REF!</v>
      </c>
      <c r="BZ36" s="670" t="e">
        <f t="shared" ref="BZ36:BZ39" si="871">IF(BA36="&lt;0.01","a",IF(BA36="-","b",BA36*1))</f>
        <v>#REF!</v>
      </c>
      <c r="CA36" s="670" t="e">
        <f t="shared" ref="CA36:CA39" si="872">IF(BB36="&lt;0.01","a",IF(BB36="-","b",BB36*1))</f>
        <v>#REF!</v>
      </c>
      <c r="CB36" s="670" t="e">
        <f t="shared" ref="CB36:CB39" si="873">IF(BC36="&lt;0.01","a",IF(BC36="-","b",BC36*1))</f>
        <v>#REF!</v>
      </c>
      <c r="CC36" s="670" t="e">
        <f t="shared" ref="CC36:CC39" si="874">IF(BD36="&lt;0.01","a",IF(BD36="-","b",BD36*1))</f>
        <v>#REF!</v>
      </c>
      <c r="CD36" s="670" t="e">
        <f t="shared" ref="CD36:CD39" si="875">IF(BE36="&lt;0.01","a",IF(BE36="-","b",BE36*1))</f>
        <v>#REF!</v>
      </c>
      <c r="CE36" s="670" t="e">
        <f t="shared" ref="CE36:CE39" si="876">IF(BF36="&lt;0.01","a",IF(BF36="-","b",BF36*1))</f>
        <v>#REF!</v>
      </c>
      <c r="CF36" s="670" t="e">
        <f t="shared" ref="CF36:CF39" si="877">IF(BG36="&lt;0.01","a",IF(BG36="-","b",BG36*1))</f>
        <v>#REF!</v>
      </c>
      <c r="CG36" s="670" t="e">
        <f t="shared" ref="CG36:CG39" si="878">IF(BH36="&lt;0.01","a",IF(BH36="-","b",BH36*1))</f>
        <v>#REF!</v>
      </c>
      <c r="CH36" s="452"/>
      <c r="CI36" s="668">
        <f t="shared" ref="CI36:CI39" si="879">COUNTIF(BJ36:CG36,"a")</f>
        <v>0</v>
      </c>
      <c r="CJ36" s="668">
        <f t="shared" ref="CJ36:CJ39" si="880">COUNTIF(BJ36:CG36,"b")</f>
        <v>0</v>
      </c>
      <c r="CK36" s="668">
        <f t="shared" ref="CK36:CK39" si="881">COUNTIF(BJ36:CG36,"&gt;=0")</f>
        <v>0</v>
      </c>
      <c r="CL36" s="668">
        <f t="shared" ref="CL36:CL39" si="882">COUNTA(BJ36:CG36)</f>
        <v>24</v>
      </c>
      <c r="CM36" s="452"/>
      <c r="CN36" s="452"/>
      <c r="CO36" s="634" t="e">
        <f t="shared" si="827"/>
        <v>#REF!</v>
      </c>
    </row>
    <row r="37" spans="1:93" s="103" customFormat="1" ht="12.95" customHeight="1" x14ac:dyDescent="0.15">
      <c r="A37" s="1444"/>
      <c r="B37" s="1453"/>
      <c r="C37" s="692" t="s">
        <v>141</v>
      </c>
      <c r="D37" s="182" t="s">
        <v>10</v>
      </c>
      <c r="E37" s="552" t="e">
        <f t="shared" ref="E37" si="883">TEXT(AK37,IF(COUNTIF(AK37,"*")=1,AK37,IF(AK37&lt;1,"0.00;_･","0.0;_･")))</f>
        <v>#REF!</v>
      </c>
      <c r="F37" s="559" t="e">
        <f t="shared" ref="F37" si="884">TEXT(AL37,IF(COUNTIF(AL37,"*")=1,AL37,IF(AL37&lt;1,"0.00;_･","0.0;_･")))</f>
        <v>#REF!</v>
      </c>
      <c r="G37" s="559" t="e">
        <f t="shared" ref="G37" si="885">TEXT(AM37,IF(COUNTIF(AM37,"*")=1,AM37,IF(AM37&lt;1,"0.00;_･","0.0;_･")))</f>
        <v>#REF!</v>
      </c>
      <c r="H37" s="559" t="e">
        <f t="shared" ref="H37" si="886">TEXT(AN37,IF(COUNTIF(AN37,"*")=1,AN37,IF(AN37&lt;1,"0.00;_･","0.0;_･")))</f>
        <v>#REF!</v>
      </c>
      <c r="I37" s="559" t="e">
        <f t="shared" ref="I37" si="887">TEXT(AO37,IF(COUNTIF(AO37,"*")=1,AO37,IF(AO37&lt;1,"0.00;_･","0.0;_･")))</f>
        <v>#REF!</v>
      </c>
      <c r="J37" s="559" t="e">
        <f t="shared" ref="J37" si="888">TEXT(AP37,IF(COUNTIF(AP37,"*")=1,AP37,IF(AP37&lt;1,"0.00;_･","0.0;_･")))</f>
        <v>#REF!</v>
      </c>
      <c r="K37" s="559" t="e">
        <f t="shared" ref="K37" si="889">TEXT(AQ37,IF(COUNTIF(AQ37,"*")=1,AQ37,IF(AQ37&lt;1,"0.00;_･","0.0;_･")))</f>
        <v>#REF!</v>
      </c>
      <c r="L37" s="559" t="e">
        <f t="shared" ref="L37" si="890">TEXT(AR37,IF(COUNTIF(AR37,"*")=1,AR37,IF(AR37&lt;1,"0.00;_･","0.0;_･")))</f>
        <v>#REF!</v>
      </c>
      <c r="M37" s="559" t="e">
        <f t="shared" ref="M37" si="891">TEXT(AS37,IF(COUNTIF(AS37,"*")=1,AS37,IF(AS37&lt;1,"0.00;_･","0.0;_･")))</f>
        <v>#REF!</v>
      </c>
      <c r="N37" s="559" t="e">
        <f t="shared" ref="N37" si="892">TEXT(AT37,IF(COUNTIF(AT37,"*")=1,AT37,IF(AT37&lt;1,"0.00;_･","0.0;_･")))</f>
        <v>#REF!</v>
      </c>
      <c r="O37" s="559" t="e">
        <f t="shared" ref="O37" si="893">TEXT(AU37,IF(COUNTIF(AU37,"*")=1,AU37,IF(AU37&lt;1,"0.00;_･","0.0;_･")))</f>
        <v>#REF!</v>
      </c>
      <c r="P37" s="574" t="e">
        <f t="shared" ref="P37" si="894">TEXT(AV37,IF(COUNTIF(AV37,"*")=1,AV37,IF(AV37&lt;1,"0.00;_･","0.0;_･")))</f>
        <v>#REF!</v>
      </c>
      <c r="Q37" s="552" t="e">
        <f t="shared" ref="Q37" si="895">TEXT(AW37,IF(COUNTIF(AW37,"*")=1,AW37,IF(AW37&lt;1,"0.00;_･","0.0;_･")))</f>
        <v>#REF!</v>
      </c>
      <c r="R37" s="559" t="e">
        <f t="shared" ref="R37" si="896">TEXT(AX37,IF(COUNTIF(AX37,"*")=1,AX37,IF(AX37&lt;1,"0.00;_･","0.0;_･")))</f>
        <v>#REF!</v>
      </c>
      <c r="S37" s="559" t="e">
        <f t="shared" ref="S37" si="897">TEXT(AY37,IF(COUNTIF(AY37,"*")=1,AY37,IF(AY37&lt;1,"0.00;_･","0.0;_･")))</f>
        <v>#REF!</v>
      </c>
      <c r="T37" s="559" t="e">
        <f t="shared" ref="T37" si="898">TEXT(AZ37,IF(COUNTIF(AZ37,"*")=1,AZ37,IF(AZ37&lt;1,"0.00;_･","0.0;_･")))</f>
        <v>#REF!</v>
      </c>
      <c r="U37" s="559" t="e">
        <f t="shared" ref="U37" si="899">TEXT(BA37,IF(COUNTIF(BA37,"*")=1,BA37,IF(BA37&lt;1,"0.00;_･","0.0;_･")))</f>
        <v>#REF!</v>
      </c>
      <c r="V37" s="559" t="e">
        <f t="shared" ref="V37" si="900">TEXT(BB37,IF(COUNTIF(BB37,"*")=1,BB37,IF(BB37&lt;1,"0.00;_･","0.0;_･")))</f>
        <v>#REF!</v>
      </c>
      <c r="W37" s="559" t="e">
        <f t="shared" ref="W37" si="901">TEXT(BC37,IF(COUNTIF(BC37,"*")=1,BC37,IF(BC37&lt;1,"0.00;_･","0.0;_･")))</f>
        <v>#REF!</v>
      </c>
      <c r="X37" s="559" t="e">
        <f t="shared" ref="X37" si="902">TEXT(BD37,IF(COUNTIF(BD37,"*")=1,BD37,IF(BD37&lt;1,"0.00;_･","0.0;_･")))</f>
        <v>#REF!</v>
      </c>
      <c r="Y37" s="560" t="e">
        <f t="shared" ref="Y37" si="903">TEXT(BE37,IF(COUNTIF(BE37,"*")=1,BE37,IF(BE37&lt;1,"0.00;_･","0.0;_･")))</f>
        <v>#REF!</v>
      </c>
      <c r="Z37" s="560" t="e">
        <f t="shared" ref="Z37" si="904">TEXT(BF37,IF(COUNTIF(BF37,"*")=1,BF37,IF(BF37&lt;1,"0.00;_･","0.0;_･")))</f>
        <v>#REF!</v>
      </c>
      <c r="AA37" s="560" t="e">
        <f t="shared" ref="AA37" si="905">TEXT(BG37,IF(COUNTIF(BG37,"*")=1,BG37,IF(BG37&lt;1,"0.00;_･","0.0;_･")))</f>
        <v>#REF!</v>
      </c>
      <c r="AB37" s="559" t="e">
        <f>TEXT(BH37,IF(COUNTIF(BH37,"*")=1,BH37,IF(BH37&lt;1,"0.00;_･","0.0;_･")))</f>
        <v>#REF!</v>
      </c>
      <c r="AC37" s="552" t="e">
        <f t="shared" si="851"/>
        <v>#REF!</v>
      </c>
      <c r="AD37" s="598" t="e">
        <f t="shared" si="852"/>
        <v>#REF!</v>
      </c>
      <c r="AE37" s="135" t="e">
        <f t="shared" si="853"/>
        <v>#REF!</v>
      </c>
      <c r="AF37" s="99" t="e">
        <f t="shared" si="854"/>
        <v>#REF!</v>
      </c>
      <c r="AK37" s="421" t="e">
        <f>#REF!</f>
        <v>#REF!</v>
      </c>
      <c r="AL37" s="406" t="e">
        <f>#REF!</f>
        <v>#REF!</v>
      </c>
      <c r="AM37" s="406" t="e">
        <f>#REF!</f>
        <v>#REF!</v>
      </c>
      <c r="AN37" s="406" t="e">
        <f>#REF!</f>
        <v>#REF!</v>
      </c>
      <c r="AO37" s="406" t="e">
        <f>#REF!</f>
        <v>#REF!</v>
      </c>
      <c r="AP37" s="406" t="e">
        <f>#REF!</f>
        <v>#REF!</v>
      </c>
      <c r="AQ37" s="406" t="e">
        <f>#REF!</f>
        <v>#REF!</v>
      </c>
      <c r="AR37" s="406" t="e">
        <f>#REF!</f>
        <v>#REF!</v>
      </c>
      <c r="AS37" s="406" t="e">
        <f>#REF!</f>
        <v>#REF!</v>
      </c>
      <c r="AT37" s="406" t="e">
        <f>#REF!</f>
        <v>#REF!</v>
      </c>
      <c r="AU37" s="406" t="e">
        <f>#REF!</f>
        <v>#REF!</v>
      </c>
      <c r="AV37" s="409" t="e">
        <f>#REF!</f>
        <v>#REF!</v>
      </c>
      <c r="AW37" s="421" t="e">
        <f>#REF!</f>
        <v>#REF!</v>
      </c>
      <c r="AX37" s="406" t="e">
        <f>#REF!</f>
        <v>#REF!</v>
      </c>
      <c r="AY37" s="406" t="e">
        <f>#REF!</f>
        <v>#REF!</v>
      </c>
      <c r="AZ37" s="406" t="e">
        <f>#REF!</f>
        <v>#REF!</v>
      </c>
      <c r="BA37" s="406" t="e">
        <f>#REF!</f>
        <v>#REF!</v>
      </c>
      <c r="BB37" s="406" t="e">
        <f>#REF!</f>
        <v>#REF!</v>
      </c>
      <c r="BC37" s="406" t="e">
        <f>#REF!</f>
        <v>#REF!</v>
      </c>
      <c r="BD37" s="406" t="e">
        <f>#REF!</f>
        <v>#REF!</v>
      </c>
      <c r="BE37" s="412" t="e">
        <f>#REF!</f>
        <v>#REF!</v>
      </c>
      <c r="BF37" s="412" t="e">
        <f>#REF!</f>
        <v>#REF!</v>
      </c>
      <c r="BG37" s="412" t="e">
        <f>#REF!</f>
        <v>#REF!</v>
      </c>
      <c r="BH37" s="669" t="e">
        <f>#REF!</f>
        <v>#REF!</v>
      </c>
      <c r="BI37" s="602"/>
      <c r="BJ37" s="670" t="e">
        <f t="shared" si="855"/>
        <v>#REF!</v>
      </c>
      <c r="BK37" s="670" t="e">
        <f t="shared" si="856"/>
        <v>#REF!</v>
      </c>
      <c r="BL37" s="670" t="e">
        <f t="shared" si="857"/>
        <v>#REF!</v>
      </c>
      <c r="BM37" s="670" t="e">
        <f t="shared" si="858"/>
        <v>#REF!</v>
      </c>
      <c r="BN37" s="670" t="e">
        <f t="shared" si="859"/>
        <v>#REF!</v>
      </c>
      <c r="BO37" s="670" t="e">
        <f t="shared" si="860"/>
        <v>#REF!</v>
      </c>
      <c r="BP37" s="670" t="e">
        <f t="shared" si="861"/>
        <v>#REF!</v>
      </c>
      <c r="BQ37" s="670" t="e">
        <f t="shared" si="862"/>
        <v>#REF!</v>
      </c>
      <c r="BR37" s="670" t="e">
        <f t="shared" si="863"/>
        <v>#REF!</v>
      </c>
      <c r="BS37" s="670" t="e">
        <f t="shared" si="864"/>
        <v>#REF!</v>
      </c>
      <c r="BT37" s="670" t="e">
        <f t="shared" si="865"/>
        <v>#REF!</v>
      </c>
      <c r="BU37" s="670" t="e">
        <f t="shared" si="866"/>
        <v>#REF!</v>
      </c>
      <c r="BV37" s="670" t="e">
        <f t="shared" si="867"/>
        <v>#REF!</v>
      </c>
      <c r="BW37" s="670" t="e">
        <f t="shared" si="868"/>
        <v>#REF!</v>
      </c>
      <c r="BX37" s="670" t="e">
        <f t="shared" si="869"/>
        <v>#REF!</v>
      </c>
      <c r="BY37" s="670" t="e">
        <f t="shared" si="870"/>
        <v>#REF!</v>
      </c>
      <c r="BZ37" s="670" t="e">
        <f t="shared" si="871"/>
        <v>#REF!</v>
      </c>
      <c r="CA37" s="670" t="e">
        <f t="shared" si="872"/>
        <v>#REF!</v>
      </c>
      <c r="CB37" s="670" t="e">
        <f t="shared" si="873"/>
        <v>#REF!</v>
      </c>
      <c r="CC37" s="670" t="e">
        <f t="shared" si="874"/>
        <v>#REF!</v>
      </c>
      <c r="CD37" s="670" t="e">
        <f t="shared" si="875"/>
        <v>#REF!</v>
      </c>
      <c r="CE37" s="670" t="e">
        <f t="shared" si="876"/>
        <v>#REF!</v>
      </c>
      <c r="CF37" s="670" t="e">
        <f t="shared" si="877"/>
        <v>#REF!</v>
      </c>
      <c r="CG37" s="670" t="e">
        <f t="shared" si="878"/>
        <v>#REF!</v>
      </c>
      <c r="CH37" s="452"/>
      <c r="CI37" s="668">
        <f t="shared" si="879"/>
        <v>0</v>
      </c>
      <c r="CJ37" s="668">
        <f t="shared" si="880"/>
        <v>0</v>
      </c>
      <c r="CK37" s="668">
        <f t="shared" si="881"/>
        <v>0</v>
      </c>
      <c r="CL37" s="668">
        <f t="shared" si="882"/>
        <v>24</v>
      </c>
      <c r="CM37" s="452"/>
      <c r="CN37" s="452"/>
      <c r="CO37" s="634" t="e">
        <f t="shared" si="827"/>
        <v>#REF!</v>
      </c>
    </row>
    <row r="38" spans="1:93" s="103" customFormat="1" ht="12.95" customHeight="1" thickBot="1" x14ac:dyDescent="0.2">
      <c r="A38" s="1444"/>
      <c r="B38" s="1454"/>
      <c r="C38" s="692" t="s">
        <v>142</v>
      </c>
      <c r="D38" s="394" t="s">
        <v>10</v>
      </c>
      <c r="E38" s="628" t="e">
        <f>IF(COUNTIF(BJ35:BJ37,"b")=3,"-",(IF((SUM(BJ35:BJ37)/(COUNTIF(BJ35:BJ37,"a")+COUNTIF(BJ35:BJ37,"&gt;=0")))&lt;0.01,"&lt;0.01",TEXT((SUM(BJ35:BJ37)/(COUNTIF(BJ35:BJ37,"a")+COUNTIF(BJ35:BJ37,"&gt;=0"))),IF((SUM(BJ35:BJ37)/(COUNTIF(BJ35:BJ37,"a")+COUNTIF(BJ35:BJ37,"&gt;=0")))&lt;1,"0.00;_・","0.0;_・")))))</f>
        <v>#REF!</v>
      </c>
      <c r="F38" s="629" t="e">
        <f t="shared" ref="F38:AB38" si="906">IF(COUNTIF(BK35:BK37,"b")=3,"-",(IF((SUM(BK35:BK37)/(COUNTIF(BK35:BK37,"a")+COUNTIF(BK35:BK37,"&gt;=0")))&lt;0.01,"&lt;0.01",TEXT((SUM(BK35:BK37)/(COUNTIF(BK35:BK37,"a")+COUNTIF(BK35:BK37,"&gt;=0"))),IF((SUM(BK35:BK37)/(COUNTIF(BK35:BK37,"a")+COUNTIF(BK35:BK37,"&gt;=0")))&lt;1,"0.00;_・","0.0;_・")))))</f>
        <v>#REF!</v>
      </c>
      <c r="G38" s="629" t="e">
        <f t="shared" si="906"/>
        <v>#REF!</v>
      </c>
      <c r="H38" s="629" t="e">
        <f t="shared" si="906"/>
        <v>#REF!</v>
      </c>
      <c r="I38" s="629" t="e">
        <f t="shared" si="906"/>
        <v>#REF!</v>
      </c>
      <c r="J38" s="629" t="e">
        <f t="shared" si="906"/>
        <v>#REF!</v>
      </c>
      <c r="K38" s="629" t="e">
        <f t="shared" si="906"/>
        <v>#REF!</v>
      </c>
      <c r="L38" s="629" t="e">
        <f t="shared" si="906"/>
        <v>#REF!</v>
      </c>
      <c r="M38" s="629" t="e">
        <f t="shared" si="906"/>
        <v>#REF!</v>
      </c>
      <c r="N38" s="629" t="e">
        <f t="shared" si="906"/>
        <v>#REF!</v>
      </c>
      <c r="O38" s="629" t="e">
        <f t="shared" si="906"/>
        <v>#REF!</v>
      </c>
      <c r="P38" s="630" t="e">
        <f t="shared" si="906"/>
        <v>#REF!</v>
      </c>
      <c r="Q38" s="628" t="e">
        <f t="shared" si="906"/>
        <v>#REF!</v>
      </c>
      <c r="R38" s="629" t="e">
        <f t="shared" si="906"/>
        <v>#REF!</v>
      </c>
      <c r="S38" s="629" t="e">
        <f t="shared" si="906"/>
        <v>#REF!</v>
      </c>
      <c r="T38" s="629" t="e">
        <f t="shared" si="906"/>
        <v>#REF!</v>
      </c>
      <c r="U38" s="629" t="e">
        <f t="shared" si="906"/>
        <v>#REF!</v>
      </c>
      <c r="V38" s="629" t="e">
        <f t="shared" si="906"/>
        <v>#REF!</v>
      </c>
      <c r="W38" s="629" t="e">
        <f t="shared" si="906"/>
        <v>#REF!</v>
      </c>
      <c r="X38" s="629" t="e">
        <f t="shared" si="906"/>
        <v>#REF!</v>
      </c>
      <c r="Y38" s="698" t="e">
        <f t="shared" si="906"/>
        <v>#REF!</v>
      </c>
      <c r="Z38" s="698" t="e">
        <f t="shared" si="906"/>
        <v>#REF!</v>
      </c>
      <c r="AA38" s="698" t="e">
        <f t="shared" si="906"/>
        <v>#REF!</v>
      </c>
      <c r="AB38" s="629" t="e">
        <f t="shared" si="906"/>
        <v>#REF!</v>
      </c>
      <c r="AC38" s="628" t="e">
        <f t="shared" si="851"/>
        <v>#REF!</v>
      </c>
      <c r="AD38" s="699" t="e">
        <f>IF(MAXA(BJ38:CG38)&lt;0.01,"&lt;0.01",TEXT(MAXA(BJ38:CG38),IF(MAXA(BJ38:CG38)&lt;1,"0.00;_・","0.0;_・")))</f>
        <v>#REF!</v>
      </c>
      <c r="AE38" s="282" t="e">
        <f t="shared" si="853"/>
        <v>#REF!</v>
      </c>
      <c r="AF38" s="99" t="e">
        <f t="shared" si="854"/>
        <v>#REF!</v>
      </c>
      <c r="AK38" s="717" t="e">
        <f t="shared" ref="AK38" si="907">E38</f>
        <v>#REF!</v>
      </c>
      <c r="AL38" s="718" t="e">
        <f t="shared" ref="AL38" si="908">F38</f>
        <v>#REF!</v>
      </c>
      <c r="AM38" s="718" t="e">
        <f t="shared" ref="AM38" si="909">G38</f>
        <v>#REF!</v>
      </c>
      <c r="AN38" s="718" t="e">
        <f t="shared" ref="AN38" si="910">H38</f>
        <v>#REF!</v>
      </c>
      <c r="AO38" s="718" t="e">
        <f t="shared" ref="AO38" si="911">I38</f>
        <v>#REF!</v>
      </c>
      <c r="AP38" s="718" t="e">
        <f t="shared" ref="AP38" si="912">J38</f>
        <v>#REF!</v>
      </c>
      <c r="AQ38" s="718" t="e">
        <f t="shared" ref="AQ38" si="913">K38</f>
        <v>#REF!</v>
      </c>
      <c r="AR38" s="718" t="e">
        <f t="shared" ref="AR38" si="914">L38</f>
        <v>#REF!</v>
      </c>
      <c r="AS38" s="718" t="e">
        <f t="shared" ref="AS38" si="915">M38</f>
        <v>#REF!</v>
      </c>
      <c r="AT38" s="718" t="e">
        <f t="shared" ref="AT38" si="916">N38</f>
        <v>#REF!</v>
      </c>
      <c r="AU38" s="718" t="e">
        <f t="shared" ref="AU38" si="917">O38</f>
        <v>#REF!</v>
      </c>
      <c r="AV38" s="718" t="e">
        <f t="shared" ref="AV38" si="918">P38</f>
        <v>#REF!</v>
      </c>
      <c r="AW38" s="718" t="e">
        <f t="shared" ref="AW38" si="919">Q38</f>
        <v>#REF!</v>
      </c>
      <c r="AX38" s="718" t="e">
        <f t="shared" ref="AX38" si="920">R38</f>
        <v>#REF!</v>
      </c>
      <c r="AY38" s="718" t="e">
        <f t="shared" ref="AY38" si="921">S38</f>
        <v>#REF!</v>
      </c>
      <c r="AZ38" s="718" t="e">
        <f t="shared" ref="AZ38" si="922">T38</f>
        <v>#REF!</v>
      </c>
      <c r="BA38" s="718" t="e">
        <f t="shared" ref="BA38" si="923">U38</f>
        <v>#REF!</v>
      </c>
      <c r="BB38" s="718" t="e">
        <f t="shared" ref="BB38" si="924">V38</f>
        <v>#REF!</v>
      </c>
      <c r="BC38" s="718" t="e">
        <f t="shared" ref="BC38" si="925">W38</f>
        <v>#REF!</v>
      </c>
      <c r="BD38" s="718" t="e">
        <f t="shared" ref="BD38" si="926">X38</f>
        <v>#REF!</v>
      </c>
      <c r="BE38" s="718" t="e">
        <f t="shared" ref="BE38" si="927">Y38</f>
        <v>#REF!</v>
      </c>
      <c r="BF38" s="718" t="e">
        <f t="shared" ref="BF38" si="928">Z38</f>
        <v>#REF!</v>
      </c>
      <c r="BG38" s="718" t="e">
        <f t="shared" ref="BG38" si="929">AA38</f>
        <v>#REF!</v>
      </c>
      <c r="BH38" s="718" t="e">
        <f t="shared" ref="BH38" si="930">AB38</f>
        <v>#REF!</v>
      </c>
      <c r="BI38" s="746"/>
      <c r="BJ38" s="720" t="e">
        <f t="shared" si="855"/>
        <v>#REF!</v>
      </c>
      <c r="BK38" s="720" t="e">
        <f t="shared" si="856"/>
        <v>#REF!</v>
      </c>
      <c r="BL38" s="720" t="e">
        <f t="shared" si="857"/>
        <v>#REF!</v>
      </c>
      <c r="BM38" s="720" t="e">
        <f t="shared" si="858"/>
        <v>#REF!</v>
      </c>
      <c r="BN38" s="720" t="e">
        <f t="shared" si="859"/>
        <v>#REF!</v>
      </c>
      <c r="BO38" s="720" t="e">
        <f t="shared" si="860"/>
        <v>#REF!</v>
      </c>
      <c r="BP38" s="720" t="e">
        <f t="shared" si="861"/>
        <v>#REF!</v>
      </c>
      <c r="BQ38" s="720" t="e">
        <f t="shared" si="862"/>
        <v>#REF!</v>
      </c>
      <c r="BR38" s="720" t="e">
        <f t="shared" si="863"/>
        <v>#REF!</v>
      </c>
      <c r="BS38" s="720" t="e">
        <f t="shared" si="864"/>
        <v>#REF!</v>
      </c>
      <c r="BT38" s="720" t="e">
        <f t="shared" si="865"/>
        <v>#REF!</v>
      </c>
      <c r="BU38" s="720" t="e">
        <f t="shared" si="866"/>
        <v>#REF!</v>
      </c>
      <c r="BV38" s="720" t="e">
        <f t="shared" si="867"/>
        <v>#REF!</v>
      </c>
      <c r="BW38" s="720" t="e">
        <f t="shared" si="868"/>
        <v>#REF!</v>
      </c>
      <c r="BX38" s="720" t="e">
        <f t="shared" si="869"/>
        <v>#REF!</v>
      </c>
      <c r="BY38" s="720" t="e">
        <f t="shared" si="870"/>
        <v>#REF!</v>
      </c>
      <c r="BZ38" s="720" t="e">
        <f t="shared" si="871"/>
        <v>#REF!</v>
      </c>
      <c r="CA38" s="720" t="e">
        <f t="shared" si="872"/>
        <v>#REF!</v>
      </c>
      <c r="CB38" s="720" t="e">
        <f t="shared" si="873"/>
        <v>#REF!</v>
      </c>
      <c r="CC38" s="720" t="e">
        <f t="shared" si="874"/>
        <v>#REF!</v>
      </c>
      <c r="CD38" s="720" t="e">
        <f t="shared" si="875"/>
        <v>#REF!</v>
      </c>
      <c r="CE38" s="720" t="e">
        <f t="shared" si="876"/>
        <v>#REF!</v>
      </c>
      <c r="CF38" s="720" t="e">
        <f t="shared" si="877"/>
        <v>#REF!</v>
      </c>
      <c r="CG38" s="720" t="e">
        <f t="shared" si="878"/>
        <v>#REF!</v>
      </c>
      <c r="CH38" s="721"/>
      <c r="CI38" s="722">
        <f t="shared" si="879"/>
        <v>0</v>
      </c>
      <c r="CJ38" s="722">
        <f t="shared" si="880"/>
        <v>0</v>
      </c>
      <c r="CK38" s="722">
        <f t="shared" si="881"/>
        <v>0</v>
      </c>
      <c r="CL38" s="722">
        <f t="shared" si="882"/>
        <v>24</v>
      </c>
      <c r="CM38" s="721"/>
      <c r="CN38" s="721"/>
      <c r="CO38" s="723" t="e">
        <f t="shared" si="827"/>
        <v>#REF!</v>
      </c>
    </row>
    <row r="39" spans="1:93" s="103" customFormat="1" ht="12.95" customHeight="1" thickBot="1" x14ac:dyDescent="0.2">
      <c r="A39" s="1445"/>
      <c r="B39" s="303" t="s">
        <v>86</v>
      </c>
      <c r="C39" s="682" t="s">
        <v>140</v>
      </c>
      <c r="D39" s="243" t="s">
        <v>10</v>
      </c>
      <c r="E39" s="625" t="e">
        <f t="shared" si="828"/>
        <v>#REF!</v>
      </c>
      <c r="F39" s="637" t="e">
        <f t="shared" si="829"/>
        <v>#REF!</v>
      </c>
      <c r="G39" s="637" t="e">
        <f t="shared" si="830"/>
        <v>#REF!</v>
      </c>
      <c r="H39" s="637" t="e">
        <f t="shared" si="831"/>
        <v>#REF!</v>
      </c>
      <c r="I39" s="637" t="e">
        <f t="shared" si="832"/>
        <v>#REF!</v>
      </c>
      <c r="J39" s="637" t="e">
        <f t="shared" si="833"/>
        <v>#REF!</v>
      </c>
      <c r="K39" s="637" t="e">
        <f t="shared" si="834"/>
        <v>#REF!</v>
      </c>
      <c r="L39" s="637" t="e">
        <f t="shared" si="835"/>
        <v>#REF!</v>
      </c>
      <c r="M39" s="637" t="e">
        <f t="shared" si="836"/>
        <v>#REF!</v>
      </c>
      <c r="N39" s="637" t="e">
        <f t="shared" si="837"/>
        <v>#REF!</v>
      </c>
      <c r="O39" s="637" t="e">
        <f t="shared" si="838"/>
        <v>#REF!</v>
      </c>
      <c r="P39" s="638" t="e">
        <f t="shared" si="839"/>
        <v>#REF!</v>
      </c>
      <c r="Q39" s="625" t="e">
        <f t="shared" si="840"/>
        <v>#REF!</v>
      </c>
      <c r="R39" s="637" t="e">
        <f t="shared" si="841"/>
        <v>#REF!</v>
      </c>
      <c r="S39" s="637" t="e">
        <f t="shared" si="842"/>
        <v>#REF!</v>
      </c>
      <c r="T39" s="637" t="e">
        <f t="shared" si="843"/>
        <v>#REF!</v>
      </c>
      <c r="U39" s="637" t="e">
        <f t="shared" si="844"/>
        <v>#REF!</v>
      </c>
      <c r="V39" s="637" t="e">
        <f t="shared" si="845"/>
        <v>#REF!</v>
      </c>
      <c r="W39" s="637" t="e">
        <f t="shared" si="846"/>
        <v>#REF!</v>
      </c>
      <c r="X39" s="637" t="e">
        <f t="shared" si="847"/>
        <v>#REF!</v>
      </c>
      <c r="Y39" s="639" t="e">
        <f t="shared" si="848"/>
        <v>#REF!</v>
      </c>
      <c r="Z39" s="639" t="e">
        <f t="shared" si="849"/>
        <v>#REF!</v>
      </c>
      <c r="AA39" s="639" t="e">
        <f t="shared" si="850"/>
        <v>#REF!</v>
      </c>
      <c r="AB39" s="637" t="e">
        <f>TEXT(BH39,IF(COUNTIF(BH39,"*")=1,BH39,IF(BH39&lt;1,"0.00;_･","0.0;_･")))</f>
        <v>#REF!</v>
      </c>
      <c r="AC39" s="572" t="e">
        <f>IF(SUM(BJ39:CG39)/(CI39+CK39)&lt;0.01,"&lt;0.01",TEXT(SUM(BJ39:CG39)/(CI39+CK39),IF(SUM(BJ39:CG39)/(CI39+CK39)&lt;1,"0.00;_・","0.0;_・")))</f>
        <v>#REF!</v>
      </c>
      <c r="AD39" s="310" t="e">
        <f>IF(MAXA(AK39:BH39)&lt;0.01,"&lt;0.01",TEXT(MAXA(AK39:BH39),IF(MAXA(AK39:BH39)&lt;1,"0.00;_・","0.0;_・")))</f>
        <v>#REF!</v>
      </c>
      <c r="AE39" s="311" t="e">
        <f>IF(COUNTIF(BJ39:CG39,"a")&gt;=1,"&lt;0.01",TEXT(MIN(BJ39:CG39),IF(MIN(BJ39:CG39)&lt;1,"0.00;_・","0.0;_・")))</f>
        <v>#REF!</v>
      </c>
      <c r="AF39" s="700" t="e">
        <f>AVERAGEA(AK39:BH39)</f>
        <v>#REF!</v>
      </c>
      <c r="AK39" s="753" t="e">
        <f>#REF!</f>
        <v>#REF!</v>
      </c>
      <c r="AL39" s="754" t="e">
        <f>#REF!</f>
        <v>#REF!</v>
      </c>
      <c r="AM39" s="754" t="e">
        <f>#REF!</f>
        <v>#REF!</v>
      </c>
      <c r="AN39" s="754" t="e">
        <f>#REF!</f>
        <v>#REF!</v>
      </c>
      <c r="AO39" s="754" t="e">
        <f>#REF!</f>
        <v>#REF!</v>
      </c>
      <c r="AP39" s="754" t="e">
        <f>#REF!</f>
        <v>#REF!</v>
      </c>
      <c r="AQ39" s="754" t="e">
        <f>#REF!</f>
        <v>#REF!</v>
      </c>
      <c r="AR39" s="754" t="e">
        <f>#REF!</f>
        <v>#REF!</v>
      </c>
      <c r="AS39" s="754" t="e">
        <f>#REF!</f>
        <v>#REF!</v>
      </c>
      <c r="AT39" s="754" t="e">
        <f>#REF!</f>
        <v>#REF!</v>
      </c>
      <c r="AU39" s="754" t="e">
        <f>#REF!</f>
        <v>#REF!</v>
      </c>
      <c r="AV39" s="755" t="e">
        <f>#REF!</f>
        <v>#REF!</v>
      </c>
      <c r="AW39" s="753" t="e">
        <f>#REF!</f>
        <v>#REF!</v>
      </c>
      <c r="AX39" s="754" t="e">
        <f>#REF!</f>
        <v>#REF!</v>
      </c>
      <c r="AY39" s="754" t="e">
        <f>#REF!</f>
        <v>#REF!</v>
      </c>
      <c r="AZ39" s="754" t="e">
        <f>#REF!</f>
        <v>#REF!</v>
      </c>
      <c r="BA39" s="754" t="e">
        <f>#REF!</f>
        <v>#REF!</v>
      </c>
      <c r="BB39" s="754" t="e">
        <f>#REF!</f>
        <v>#REF!</v>
      </c>
      <c r="BC39" s="754" t="e">
        <f>#REF!</f>
        <v>#REF!</v>
      </c>
      <c r="BD39" s="754" t="e">
        <f>#REF!</f>
        <v>#REF!</v>
      </c>
      <c r="BE39" s="756" t="e">
        <f>#REF!</f>
        <v>#REF!</v>
      </c>
      <c r="BF39" s="756" t="e">
        <f>#REF!</f>
        <v>#REF!</v>
      </c>
      <c r="BG39" s="756" t="e">
        <f>#REF!</f>
        <v>#REF!</v>
      </c>
      <c r="BH39" s="754" t="e">
        <f>#REF!</f>
        <v>#REF!</v>
      </c>
      <c r="BI39" s="757"/>
      <c r="BJ39" s="758" t="e">
        <f t="shared" si="855"/>
        <v>#REF!</v>
      </c>
      <c r="BK39" s="758" t="e">
        <f t="shared" si="856"/>
        <v>#REF!</v>
      </c>
      <c r="BL39" s="758" t="e">
        <f t="shared" si="857"/>
        <v>#REF!</v>
      </c>
      <c r="BM39" s="758" t="e">
        <f t="shared" si="858"/>
        <v>#REF!</v>
      </c>
      <c r="BN39" s="758" t="e">
        <f t="shared" si="859"/>
        <v>#REF!</v>
      </c>
      <c r="BO39" s="758" t="e">
        <f t="shared" si="860"/>
        <v>#REF!</v>
      </c>
      <c r="BP39" s="758" t="e">
        <f t="shared" si="861"/>
        <v>#REF!</v>
      </c>
      <c r="BQ39" s="758" t="e">
        <f t="shared" si="862"/>
        <v>#REF!</v>
      </c>
      <c r="BR39" s="758" t="e">
        <f t="shared" si="863"/>
        <v>#REF!</v>
      </c>
      <c r="BS39" s="758" t="e">
        <f t="shared" si="864"/>
        <v>#REF!</v>
      </c>
      <c r="BT39" s="758" t="e">
        <f t="shared" si="865"/>
        <v>#REF!</v>
      </c>
      <c r="BU39" s="758" t="e">
        <f t="shared" si="866"/>
        <v>#REF!</v>
      </c>
      <c r="BV39" s="758" t="e">
        <f t="shared" si="867"/>
        <v>#REF!</v>
      </c>
      <c r="BW39" s="758" t="e">
        <f t="shared" si="868"/>
        <v>#REF!</v>
      </c>
      <c r="BX39" s="758" t="e">
        <f t="shared" si="869"/>
        <v>#REF!</v>
      </c>
      <c r="BY39" s="758" t="e">
        <f t="shared" si="870"/>
        <v>#REF!</v>
      </c>
      <c r="BZ39" s="758" t="e">
        <f t="shared" si="871"/>
        <v>#REF!</v>
      </c>
      <c r="CA39" s="758" t="e">
        <f t="shared" si="872"/>
        <v>#REF!</v>
      </c>
      <c r="CB39" s="758" t="e">
        <f t="shared" si="873"/>
        <v>#REF!</v>
      </c>
      <c r="CC39" s="758" t="e">
        <f t="shared" si="874"/>
        <v>#REF!</v>
      </c>
      <c r="CD39" s="758" t="e">
        <f t="shared" si="875"/>
        <v>#REF!</v>
      </c>
      <c r="CE39" s="758" t="e">
        <f t="shared" si="876"/>
        <v>#REF!</v>
      </c>
      <c r="CF39" s="758" t="e">
        <f t="shared" si="877"/>
        <v>#REF!</v>
      </c>
      <c r="CG39" s="758" t="e">
        <f t="shared" si="878"/>
        <v>#REF!</v>
      </c>
      <c r="CH39" s="334"/>
      <c r="CI39" s="759">
        <f t="shared" si="879"/>
        <v>0</v>
      </c>
      <c r="CJ39" s="759">
        <f t="shared" si="880"/>
        <v>0</v>
      </c>
      <c r="CK39" s="759">
        <f t="shared" si="881"/>
        <v>0</v>
      </c>
      <c r="CL39" s="759">
        <f t="shared" si="882"/>
        <v>24</v>
      </c>
      <c r="CM39" s="334"/>
      <c r="CN39" s="334"/>
      <c r="CO39" s="760" t="e">
        <f t="shared" si="827"/>
        <v>#REF!</v>
      </c>
    </row>
    <row r="40" spans="1:93" s="103" customFormat="1" ht="12.95" customHeight="1" x14ac:dyDescent="0.15">
      <c r="A40" s="674"/>
      <c r="B40" s="347"/>
      <c r="C40" s="681"/>
      <c r="D40" s="348"/>
      <c r="E40" s="613"/>
      <c r="F40" s="631"/>
      <c r="G40" s="631"/>
      <c r="H40" s="631"/>
      <c r="I40" s="631"/>
      <c r="J40" s="631"/>
      <c r="K40" s="631"/>
      <c r="L40" s="631"/>
      <c r="M40" s="631"/>
      <c r="N40" s="631"/>
      <c r="O40" s="631"/>
      <c r="P40" s="632"/>
      <c r="Q40" s="613"/>
      <c r="R40" s="631"/>
      <c r="S40" s="631"/>
      <c r="T40" s="631"/>
      <c r="U40" s="631"/>
      <c r="V40" s="631"/>
      <c r="W40" s="631"/>
      <c r="X40" s="631"/>
      <c r="Y40" s="641"/>
      <c r="Z40" s="641"/>
      <c r="AA40" s="641"/>
      <c r="AB40" s="631"/>
      <c r="AC40" s="613"/>
      <c r="AD40" s="601"/>
      <c r="AE40" s="352"/>
      <c r="AF40" s="99"/>
      <c r="AK40" s="675"/>
      <c r="AL40" s="349"/>
      <c r="AM40" s="349"/>
      <c r="AN40" s="349"/>
      <c r="AO40" s="349"/>
      <c r="AP40" s="349"/>
      <c r="AQ40" s="349"/>
      <c r="AR40" s="349"/>
      <c r="AS40" s="349"/>
      <c r="AT40" s="349"/>
      <c r="AU40" s="349"/>
      <c r="AV40" s="350"/>
      <c r="AW40" s="675"/>
      <c r="AX40" s="349"/>
      <c r="AY40" s="349"/>
      <c r="AZ40" s="349"/>
      <c r="BA40" s="349"/>
      <c r="BB40" s="349"/>
      <c r="BC40" s="349"/>
      <c r="BD40" s="349"/>
      <c r="BE40" s="351"/>
      <c r="BF40" s="351"/>
      <c r="BG40" s="351"/>
      <c r="BH40" s="349"/>
      <c r="BI40" s="602"/>
    </row>
    <row r="41" spans="1:93" s="103" customFormat="1" ht="12.75" customHeight="1" x14ac:dyDescent="0.15">
      <c r="A41" s="674"/>
      <c r="B41" s="347"/>
      <c r="C41" s="681"/>
      <c r="D41" s="348"/>
      <c r="E41" s="613"/>
      <c r="F41" s="631"/>
      <c r="G41" s="631"/>
      <c r="H41" s="631"/>
      <c r="I41" s="631"/>
      <c r="J41" s="631"/>
      <c r="K41" s="631"/>
      <c r="L41" s="631"/>
      <c r="M41" s="631"/>
      <c r="N41" s="631"/>
      <c r="O41" s="631"/>
      <c r="P41" s="632"/>
      <c r="Q41" s="613"/>
      <c r="R41" s="631"/>
      <c r="S41" s="631"/>
      <c r="T41" s="631"/>
      <c r="U41" s="631"/>
      <c r="V41" s="631"/>
      <c r="W41" s="631"/>
      <c r="X41" s="631"/>
      <c r="Y41" s="641"/>
      <c r="Z41" s="641"/>
      <c r="AA41" s="641"/>
      <c r="AB41" s="631"/>
      <c r="AC41" s="613"/>
      <c r="AD41" s="601"/>
      <c r="AE41" s="352"/>
      <c r="AF41" s="99"/>
      <c r="AK41" s="675"/>
      <c r="AL41" s="349"/>
      <c r="AM41" s="349"/>
      <c r="AN41" s="349"/>
      <c r="AO41" s="349"/>
      <c r="AP41" s="349"/>
      <c r="AQ41" s="349"/>
      <c r="AR41" s="349"/>
      <c r="AS41" s="349"/>
      <c r="AT41" s="349"/>
      <c r="AU41" s="349"/>
      <c r="AV41" s="350"/>
      <c r="AW41" s="675"/>
      <c r="AX41" s="349"/>
      <c r="AY41" s="349"/>
      <c r="AZ41" s="349"/>
      <c r="BA41" s="349"/>
      <c r="BB41" s="349"/>
      <c r="BC41" s="349"/>
      <c r="BD41" s="349"/>
      <c r="BE41" s="351"/>
      <c r="BF41" s="351"/>
      <c r="BG41" s="351"/>
      <c r="BH41" s="349"/>
      <c r="BI41" s="602"/>
    </row>
    <row r="42" spans="1:93" s="103" customFormat="1" ht="12.95" customHeight="1" x14ac:dyDescent="0.15">
      <c r="A42" s="674"/>
      <c r="B42" s="347"/>
      <c r="C42" s="681"/>
      <c r="D42" s="348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2"/>
      <c r="Z42" s="702"/>
      <c r="AA42" s="702"/>
      <c r="AB42" s="701"/>
      <c r="AC42" s="701"/>
      <c r="AD42" s="446"/>
      <c r="AE42" s="446"/>
      <c r="AF42" s="99"/>
      <c r="AK42" s="602"/>
      <c r="AL42" s="602"/>
      <c r="AM42" s="602"/>
      <c r="AN42" s="602"/>
      <c r="AO42" s="602"/>
      <c r="AP42" s="602"/>
      <c r="AQ42" s="602"/>
      <c r="AR42" s="602"/>
      <c r="AS42" s="602"/>
      <c r="AT42" s="602"/>
      <c r="AU42" s="602"/>
      <c r="AV42" s="602"/>
      <c r="AW42" s="602"/>
      <c r="AX42" s="602"/>
      <c r="AY42" s="602"/>
      <c r="AZ42" s="602"/>
      <c r="BA42" s="602"/>
      <c r="BB42" s="602"/>
      <c r="BC42" s="602"/>
      <c r="BD42" s="602"/>
      <c r="BE42" s="703"/>
      <c r="BF42" s="703"/>
      <c r="BG42" s="703"/>
      <c r="BH42" s="602"/>
      <c r="BI42" s="602"/>
    </row>
    <row r="43" spans="1:93" s="103" customFormat="1" ht="12.95" customHeight="1" x14ac:dyDescent="0.15">
      <c r="A43" s="674"/>
      <c r="B43" s="347"/>
      <c r="C43" s="681"/>
      <c r="D43" s="348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2"/>
      <c r="Z43" s="702"/>
      <c r="AA43" s="702"/>
      <c r="AB43" s="701"/>
      <c r="AC43" s="701"/>
      <c r="AD43" s="446"/>
      <c r="AE43" s="446"/>
      <c r="AF43" s="99"/>
      <c r="AK43" s="602"/>
      <c r="AL43" s="602"/>
      <c r="AM43" s="602"/>
      <c r="AN43" s="602"/>
      <c r="AO43" s="602"/>
      <c r="AP43" s="602"/>
      <c r="AQ43" s="602"/>
      <c r="AR43" s="602"/>
      <c r="AS43" s="602"/>
      <c r="AT43" s="602"/>
      <c r="AU43" s="602"/>
      <c r="AV43" s="602"/>
      <c r="AW43" s="602"/>
      <c r="AX43" s="602"/>
      <c r="AY43" s="602"/>
      <c r="AZ43" s="602"/>
      <c r="BA43" s="602"/>
      <c r="BB43" s="602"/>
      <c r="BC43" s="602"/>
      <c r="BD43" s="602"/>
      <c r="BE43" s="703"/>
      <c r="BF43" s="703"/>
      <c r="BG43" s="703"/>
      <c r="BH43" s="602"/>
      <c r="BI43" s="602"/>
    </row>
    <row r="44" spans="1:93" s="103" customFormat="1" ht="12.95" customHeight="1" x14ac:dyDescent="0.15">
      <c r="A44" s="674"/>
      <c r="B44" s="347"/>
      <c r="C44" s="681"/>
      <c r="D44" s="348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2"/>
      <c r="Z44" s="702"/>
      <c r="AA44" s="702"/>
      <c r="AB44" s="701"/>
      <c r="AC44" s="701"/>
      <c r="AD44" s="446"/>
      <c r="AE44" s="446"/>
      <c r="AF44" s="99"/>
      <c r="AK44" s="602"/>
      <c r="AL44" s="602"/>
      <c r="AM44" s="602"/>
      <c r="AN44" s="602"/>
      <c r="AO44" s="602"/>
      <c r="AP44" s="602"/>
      <c r="AQ44" s="602"/>
      <c r="AR44" s="602"/>
      <c r="AS44" s="602"/>
      <c r="AT44" s="602"/>
      <c r="AU44" s="602"/>
      <c r="AV44" s="602"/>
      <c r="AW44" s="602"/>
      <c r="AX44" s="602"/>
      <c r="AY44" s="602"/>
      <c r="AZ44" s="602"/>
      <c r="BA44" s="602"/>
      <c r="BB44" s="602"/>
      <c r="BC44" s="602"/>
      <c r="BD44" s="602"/>
      <c r="BE44" s="703"/>
      <c r="BF44" s="703"/>
      <c r="BG44" s="703"/>
      <c r="BH44" s="602"/>
      <c r="BI44" s="602"/>
    </row>
    <row r="45" spans="1:93" s="103" customFormat="1" ht="12.95" customHeight="1" x14ac:dyDescent="0.15">
      <c r="A45" s="674"/>
      <c r="B45" s="347"/>
      <c r="C45" s="681"/>
      <c r="D45" s="348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2"/>
      <c r="Z45" s="702"/>
      <c r="AA45" s="702"/>
      <c r="AB45" s="701"/>
      <c r="AC45" s="701"/>
      <c r="AD45" s="446"/>
      <c r="AE45" s="446"/>
      <c r="AF45" s="99"/>
      <c r="AK45" s="602"/>
      <c r="AL45" s="602"/>
      <c r="AM45" s="602"/>
      <c r="AN45" s="602"/>
      <c r="AO45" s="602"/>
      <c r="AP45" s="602"/>
      <c r="AQ45" s="602"/>
      <c r="AR45" s="602"/>
      <c r="AS45" s="602"/>
      <c r="AT45" s="602"/>
      <c r="AU45" s="602"/>
      <c r="AV45" s="602"/>
      <c r="AW45" s="602"/>
      <c r="AX45" s="602"/>
      <c r="AY45" s="602"/>
      <c r="AZ45" s="602"/>
      <c r="BA45" s="602"/>
      <c r="BB45" s="602"/>
      <c r="BC45" s="602"/>
      <c r="BD45" s="602"/>
      <c r="BE45" s="703"/>
      <c r="BF45" s="703"/>
      <c r="BG45" s="703"/>
      <c r="BH45" s="602"/>
      <c r="BI45" s="602"/>
    </row>
    <row r="46" spans="1:93" s="103" customFormat="1" ht="12.95" customHeight="1" x14ac:dyDescent="0.15">
      <c r="A46" s="674"/>
      <c r="B46" s="347"/>
      <c r="C46" s="681"/>
      <c r="D46" s="348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2"/>
      <c r="Z46" s="702"/>
      <c r="AA46" s="702"/>
      <c r="AB46" s="701"/>
      <c r="AC46" s="701"/>
      <c r="AD46" s="446"/>
      <c r="AE46" s="446"/>
      <c r="AF46" s="99"/>
      <c r="AK46" s="602"/>
      <c r="AL46" s="602"/>
      <c r="AM46" s="602"/>
      <c r="AN46" s="602"/>
      <c r="AO46" s="602"/>
      <c r="AP46" s="602"/>
      <c r="AQ46" s="602"/>
      <c r="AR46" s="602"/>
      <c r="AS46" s="602"/>
      <c r="AT46" s="602"/>
      <c r="AU46" s="602"/>
      <c r="AV46" s="602"/>
      <c r="AW46" s="602"/>
      <c r="AX46" s="602"/>
      <c r="AY46" s="602"/>
      <c r="AZ46" s="602"/>
      <c r="BA46" s="602"/>
      <c r="BB46" s="602"/>
      <c r="BC46" s="602"/>
      <c r="BD46" s="602"/>
      <c r="BE46" s="703"/>
      <c r="BF46" s="703"/>
      <c r="BG46" s="703"/>
      <c r="BH46" s="602"/>
      <c r="BI46" s="602"/>
    </row>
    <row r="47" spans="1:93" s="103" customFormat="1" ht="12.95" customHeight="1" x14ac:dyDescent="0.15">
      <c r="A47" s="674"/>
      <c r="B47" s="347"/>
      <c r="C47" s="681"/>
      <c r="D47" s="348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2"/>
      <c r="Z47" s="702"/>
      <c r="AA47" s="702"/>
      <c r="AB47" s="701"/>
      <c r="AC47" s="701"/>
      <c r="AD47" s="446"/>
      <c r="AE47" s="446"/>
      <c r="AF47" s="99"/>
      <c r="AK47" s="602"/>
      <c r="AL47" s="602"/>
      <c r="AM47" s="602"/>
      <c r="AN47" s="602"/>
      <c r="AO47" s="602"/>
      <c r="AP47" s="602"/>
      <c r="AQ47" s="602"/>
      <c r="AR47" s="602"/>
      <c r="AS47" s="602"/>
      <c r="AT47" s="602"/>
      <c r="AU47" s="602"/>
      <c r="AV47" s="602"/>
      <c r="AW47" s="602"/>
      <c r="AX47" s="602"/>
      <c r="AY47" s="602"/>
      <c r="AZ47" s="602"/>
      <c r="BA47" s="602"/>
      <c r="BB47" s="602"/>
      <c r="BC47" s="602"/>
      <c r="BD47" s="602"/>
      <c r="BE47" s="703"/>
      <c r="BF47" s="703"/>
      <c r="BG47" s="703"/>
      <c r="BH47" s="602"/>
      <c r="BI47" s="602"/>
    </row>
    <row r="48" spans="1:93" s="103" customFormat="1" ht="12.95" customHeight="1" x14ac:dyDescent="0.15">
      <c r="A48" s="674"/>
      <c r="B48" s="347"/>
      <c r="C48" s="681"/>
      <c r="D48" s="348"/>
      <c r="E48" s="613"/>
      <c r="F48" s="631"/>
      <c r="G48" s="631"/>
      <c r="H48" s="631"/>
      <c r="I48" s="631"/>
      <c r="J48" s="631"/>
      <c r="K48" s="631"/>
      <c r="L48" s="631"/>
      <c r="M48" s="631"/>
      <c r="N48" s="631"/>
      <c r="O48" s="631"/>
      <c r="P48" s="632"/>
      <c r="Q48" s="613"/>
      <c r="R48" s="631"/>
      <c r="S48" s="631"/>
      <c r="T48" s="631"/>
      <c r="U48" s="631"/>
      <c r="V48" s="631"/>
      <c r="W48" s="631"/>
      <c r="X48" s="631"/>
      <c r="Y48" s="641"/>
      <c r="Z48" s="641"/>
      <c r="AA48" s="641"/>
      <c r="AB48" s="631"/>
      <c r="AC48" s="613"/>
      <c r="AD48" s="601"/>
      <c r="AE48" s="352"/>
      <c r="AF48" s="99"/>
      <c r="AK48" s="675"/>
      <c r="AL48" s="349"/>
      <c r="AM48" s="349"/>
      <c r="AN48" s="349"/>
      <c r="AO48" s="349"/>
      <c r="AP48" s="349"/>
      <c r="AQ48" s="349"/>
      <c r="AR48" s="349"/>
      <c r="AS48" s="349"/>
      <c r="AT48" s="349"/>
      <c r="AU48" s="349"/>
      <c r="AV48" s="350"/>
      <c r="AW48" s="675"/>
      <c r="AX48" s="349"/>
      <c r="AY48" s="349"/>
      <c r="AZ48" s="349"/>
      <c r="BA48" s="349"/>
      <c r="BB48" s="349"/>
      <c r="BC48" s="349"/>
      <c r="BD48" s="349"/>
      <c r="BE48" s="351"/>
      <c r="BF48" s="351"/>
      <c r="BG48" s="351"/>
      <c r="BH48" s="349"/>
      <c r="BI48" s="602"/>
    </row>
    <row r="49" spans="1:93" s="103" customFormat="1" ht="12.95" customHeight="1" thickBot="1" x14ac:dyDescent="0.2">
      <c r="A49" s="674"/>
      <c r="B49" s="347"/>
      <c r="C49" s="681"/>
      <c r="D49" s="348"/>
      <c r="E49" s="613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2"/>
      <c r="Q49" s="613"/>
      <c r="R49" s="631"/>
      <c r="S49" s="631"/>
      <c r="T49" s="631"/>
      <c r="U49" s="631"/>
      <c r="V49" s="631"/>
      <c r="W49" s="631"/>
      <c r="X49" s="631"/>
      <c r="Y49" s="641"/>
      <c r="Z49" s="641"/>
      <c r="AA49" s="641"/>
      <c r="AB49" s="631"/>
      <c r="AC49" s="613"/>
      <c r="AD49" s="601"/>
      <c r="AE49" s="352"/>
      <c r="AF49" s="99"/>
      <c r="AK49" s="675"/>
      <c r="AL49" s="349"/>
      <c r="AM49" s="349"/>
      <c r="AN49" s="349"/>
      <c r="AO49" s="349"/>
      <c r="AP49" s="349"/>
      <c r="AQ49" s="349"/>
      <c r="AR49" s="349"/>
      <c r="AS49" s="349"/>
      <c r="AT49" s="349"/>
      <c r="AU49" s="349"/>
      <c r="AV49" s="350"/>
      <c r="AW49" s="675"/>
      <c r="AX49" s="349"/>
      <c r="AY49" s="349"/>
      <c r="AZ49" s="349"/>
      <c r="BA49" s="349"/>
      <c r="BB49" s="349"/>
      <c r="BC49" s="349"/>
      <c r="BD49" s="349"/>
      <c r="BE49" s="351"/>
      <c r="BF49" s="351"/>
      <c r="BG49" s="351"/>
      <c r="BH49" s="349"/>
      <c r="BI49" s="602"/>
    </row>
    <row r="50" spans="1:93" s="103" customFormat="1" ht="12.95" customHeight="1" thickBot="1" x14ac:dyDescent="0.2">
      <c r="A50" s="1446" t="s">
        <v>119</v>
      </c>
      <c r="B50" s="202" t="s">
        <v>71</v>
      </c>
      <c r="C50" s="444"/>
      <c r="D50" s="203" t="s">
        <v>69</v>
      </c>
      <c r="E50" s="206" t="e">
        <f t="shared" ref="E50" si="931">TEXT(AK50,"0.0;_･")</f>
        <v>#REF!</v>
      </c>
      <c r="F50" s="204" t="e">
        <f t="shared" ref="F50" si="932">TEXT(AL50,"0.0;_･")</f>
        <v>#REF!</v>
      </c>
      <c r="G50" s="204" t="e">
        <f t="shared" ref="G50" si="933">TEXT(AM50,"0.0;_･")</f>
        <v>#REF!</v>
      </c>
      <c r="H50" s="204" t="e">
        <f t="shared" ref="H50" si="934">TEXT(AN50,"0.0;_･")</f>
        <v>#REF!</v>
      </c>
      <c r="I50" s="204" t="e">
        <f t="shared" ref="I50" si="935">TEXT(AO50,"0.0;_･")</f>
        <v>#REF!</v>
      </c>
      <c r="J50" s="204" t="e">
        <f t="shared" ref="J50" si="936">TEXT(AP50,"0.0;_･")</f>
        <v>#REF!</v>
      </c>
      <c r="K50" s="204" t="e">
        <f t="shared" ref="K50" si="937">TEXT(AQ50,"0.0;_･")</f>
        <v>#REF!</v>
      </c>
      <c r="L50" s="204" t="e">
        <f t="shared" ref="L50" si="938">TEXT(AR50,"0.0;_･")</f>
        <v>#REF!</v>
      </c>
      <c r="M50" s="204" t="e">
        <f t="shared" ref="M50" si="939">TEXT(AS50,"0.0;_･")</f>
        <v>#REF!</v>
      </c>
      <c r="N50" s="204" t="e">
        <f t="shared" ref="N50" si="940">TEXT(AT50,"0.0;_･")</f>
        <v>#REF!</v>
      </c>
      <c r="O50" s="204" t="e">
        <f t="shared" ref="O50" si="941">TEXT(AU50,"0.0;_･")</f>
        <v>#REF!</v>
      </c>
      <c r="P50" s="205" t="e">
        <f t="shared" ref="P50" si="942">TEXT(AV50,"0.0;_･")</f>
        <v>#REF!</v>
      </c>
      <c r="Q50" s="206" t="e">
        <f t="shared" ref="Q50" si="943">TEXT(AW50,"0.0;_･")</f>
        <v>#REF!</v>
      </c>
      <c r="R50" s="204" t="e">
        <f t="shared" ref="R50" si="944">TEXT(AX50,"0.0;_･")</f>
        <v>#REF!</v>
      </c>
      <c r="S50" s="204" t="e">
        <f t="shared" ref="S50" si="945">TEXT(AY50,"0.0;_･")</f>
        <v>#REF!</v>
      </c>
      <c r="T50" s="204" t="e">
        <f t="shared" ref="T50" si="946">TEXT(AZ50,"0.0;_･")</f>
        <v>#REF!</v>
      </c>
      <c r="U50" s="204" t="e">
        <f t="shared" ref="U50" si="947">TEXT(BA50,"0.0;_･")</f>
        <v>#REF!</v>
      </c>
      <c r="V50" s="204" t="e">
        <f t="shared" ref="V50" si="948">TEXT(BB50,"0.0;_･")</f>
        <v>#REF!</v>
      </c>
      <c r="W50" s="204" t="e">
        <f t="shared" ref="W50" si="949">TEXT(BC50,"0.0;_･")</f>
        <v>#REF!</v>
      </c>
      <c r="X50" s="204" t="e">
        <f t="shared" ref="X50" si="950">TEXT(BD50,"0.0;_･")</f>
        <v>#REF!</v>
      </c>
      <c r="Y50" s="207" t="e">
        <f t="shared" ref="Y50" si="951">TEXT(BE50,"0.0;_･")</f>
        <v>#REF!</v>
      </c>
      <c r="Z50" s="207" t="e">
        <f t="shared" ref="Z50" si="952">TEXT(BF50,"0.0;_･")</f>
        <v>#REF!</v>
      </c>
      <c r="AA50" s="207" t="e">
        <f t="shared" ref="AA50" si="953">TEXT(BG50,"0.0;_･")</f>
        <v>#REF!</v>
      </c>
      <c r="AB50" s="204" t="e">
        <f>TEXT(BH50,"0.0;_･")</f>
        <v>#REF!</v>
      </c>
      <c r="AC50" s="615" t="e">
        <f>TEXT((AG50+AI50),"0.0;_･")</f>
        <v>#REF!</v>
      </c>
      <c r="AD50" s="616" t="e">
        <f>TEXT(MAX(AK50:BH50),"0.0;_･")</f>
        <v>#REF!</v>
      </c>
      <c r="AE50" s="617" t="e">
        <f>TEXT(MIN(AK50:BH50),"0.0;_･")</f>
        <v>#REF!</v>
      </c>
      <c r="AF50" s="148" t="e">
        <f t="shared" ref="AF50" si="954">AVERAGE(AK50:BH50)</f>
        <v>#REF!</v>
      </c>
      <c r="AG50" s="103" t="e">
        <f>ROUNDDOWN(AF50,0)</f>
        <v>#REF!</v>
      </c>
      <c r="AH50" s="103" t="e">
        <f>AF50-AG50</f>
        <v>#REF!</v>
      </c>
      <c r="AI50" s="103" t="e">
        <f>IF(AH50&lt;0.25,0,IF(AH50&lt;0.75,0.5,1))</f>
        <v>#REF!</v>
      </c>
      <c r="AK50" s="231" t="e">
        <f>#REF!</f>
        <v>#REF!</v>
      </c>
      <c r="AL50" s="229" t="e">
        <f>#REF!</f>
        <v>#REF!</v>
      </c>
      <c r="AM50" s="229" t="e">
        <f>#REF!</f>
        <v>#REF!</v>
      </c>
      <c r="AN50" s="229" t="e">
        <f>#REF!</f>
        <v>#REF!</v>
      </c>
      <c r="AO50" s="229" t="e">
        <f>#REF!</f>
        <v>#REF!</v>
      </c>
      <c r="AP50" s="229" t="e">
        <f>#REF!</f>
        <v>#REF!</v>
      </c>
      <c r="AQ50" s="229" t="e">
        <f>#REF!</f>
        <v>#REF!</v>
      </c>
      <c r="AR50" s="229" t="e">
        <f>#REF!</f>
        <v>#REF!</v>
      </c>
      <c r="AS50" s="229" t="e">
        <f>#REF!</f>
        <v>#REF!</v>
      </c>
      <c r="AT50" s="229" t="e">
        <f>#REF!</f>
        <v>#REF!</v>
      </c>
      <c r="AU50" s="229" t="e">
        <f>#REF!</f>
        <v>#REF!</v>
      </c>
      <c r="AV50" s="318" t="e">
        <f>#REF!</f>
        <v>#REF!</v>
      </c>
      <c r="AW50" s="231" t="e">
        <f>#REF!</f>
        <v>#REF!</v>
      </c>
      <c r="AX50" s="229" t="e">
        <f>#REF!</f>
        <v>#REF!</v>
      </c>
      <c r="AY50" s="229" t="e">
        <f>#REF!</f>
        <v>#REF!</v>
      </c>
      <c r="AZ50" s="229" t="e">
        <f>#REF!</f>
        <v>#REF!</v>
      </c>
      <c r="BA50" s="229" t="e">
        <f>#REF!</f>
        <v>#REF!</v>
      </c>
      <c r="BB50" s="229" t="e">
        <f>#REF!</f>
        <v>#REF!</v>
      </c>
      <c r="BC50" s="229" t="e">
        <f>#REF!</f>
        <v>#REF!</v>
      </c>
      <c r="BD50" s="229" t="e">
        <f>#REF!</f>
        <v>#REF!</v>
      </c>
      <c r="BE50" s="232" t="e">
        <f>#REF!</f>
        <v>#REF!</v>
      </c>
      <c r="BF50" s="232" t="e">
        <f>#REF!</f>
        <v>#REF!</v>
      </c>
      <c r="BG50" s="232" t="e">
        <f>#REF!</f>
        <v>#REF!</v>
      </c>
      <c r="BH50" s="229" t="e">
        <f>#REF!</f>
        <v>#REF!</v>
      </c>
      <c r="BI50" s="442"/>
    </row>
    <row r="51" spans="1:93" s="103" customFormat="1" ht="12.95" customHeight="1" x14ac:dyDescent="0.15">
      <c r="A51" s="1447"/>
      <c r="B51" s="192" t="s">
        <v>72</v>
      </c>
      <c r="C51" s="181"/>
      <c r="D51" s="182" t="s">
        <v>73</v>
      </c>
      <c r="E51" s="114" t="e">
        <f t="shared" ref="E51:AB51" si="955">TEXT(IF(BJ51=100,"100&lt;",BJ51),IF(BJ51&lt;5,"0.0;_･","0;_･"))</f>
        <v>#REF!</v>
      </c>
      <c r="F51" s="189" t="e">
        <f t="shared" si="955"/>
        <v>#REF!</v>
      </c>
      <c r="G51" s="189" t="e">
        <f t="shared" si="955"/>
        <v>#REF!</v>
      </c>
      <c r="H51" s="189" t="e">
        <f t="shared" si="955"/>
        <v>#REF!</v>
      </c>
      <c r="I51" s="189" t="e">
        <f t="shared" si="955"/>
        <v>#REF!</v>
      </c>
      <c r="J51" s="189" t="e">
        <f t="shared" si="955"/>
        <v>#REF!</v>
      </c>
      <c r="K51" s="189" t="e">
        <f t="shared" si="955"/>
        <v>#REF!</v>
      </c>
      <c r="L51" s="189" t="e">
        <f t="shared" si="955"/>
        <v>#REF!</v>
      </c>
      <c r="M51" s="189" t="e">
        <f t="shared" si="955"/>
        <v>#REF!</v>
      </c>
      <c r="N51" s="189" t="e">
        <f t="shared" si="955"/>
        <v>#REF!</v>
      </c>
      <c r="O51" s="189" t="e">
        <f t="shared" si="955"/>
        <v>#REF!</v>
      </c>
      <c r="P51" s="191" t="e">
        <f t="shared" si="955"/>
        <v>#REF!</v>
      </c>
      <c r="Q51" s="114" t="e">
        <f t="shared" si="955"/>
        <v>#REF!</v>
      </c>
      <c r="R51" s="189" t="e">
        <f t="shared" si="955"/>
        <v>#REF!</v>
      </c>
      <c r="S51" s="189" t="e">
        <f t="shared" si="955"/>
        <v>#REF!</v>
      </c>
      <c r="T51" s="189" t="e">
        <f t="shared" si="955"/>
        <v>#REF!</v>
      </c>
      <c r="U51" s="189" t="e">
        <f t="shared" si="955"/>
        <v>#REF!</v>
      </c>
      <c r="V51" s="189" t="e">
        <f t="shared" si="955"/>
        <v>#REF!</v>
      </c>
      <c r="W51" s="189" t="e">
        <f t="shared" si="955"/>
        <v>#REF!</v>
      </c>
      <c r="X51" s="189" t="e">
        <f t="shared" si="955"/>
        <v>#REF!</v>
      </c>
      <c r="Y51" s="190" t="e">
        <f t="shared" si="955"/>
        <v>#REF!</v>
      </c>
      <c r="Z51" s="190" t="e">
        <f t="shared" si="955"/>
        <v>#REF!</v>
      </c>
      <c r="AA51" s="190" t="e">
        <f t="shared" si="955"/>
        <v>#REF!</v>
      </c>
      <c r="AB51" s="189" t="e">
        <f t="shared" si="955"/>
        <v>#REF!</v>
      </c>
      <c r="AC51" s="114" t="e">
        <f>IF(AVERAGE(BJ51:CG51)=100,"100&lt;",TEXT(IF(AF51&lt;4.75,(AG51+AI51),AF51),IF(AF51&lt;4.75,"0.0;_･","0;_･")))</f>
        <v>#REF!</v>
      </c>
      <c r="AD51" s="110" t="e">
        <f>TEXT(IF(MAX(BJ51:CG51)=100,"100&lt;",MAX(BJ51:CG51)),IF(MAX(BJ51:CG51)&lt;5,"0.0;_･","0;_･"))</f>
        <v>#REF!</v>
      </c>
      <c r="AE51" s="135" t="e">
        <f>IF(MIN(BJ51:CG51)=100,"100&lt;",TEXT(MIN(BJ51:CG51),IF(MIN(BJ51:CG51)&lt;5,"0.0;_･","0;_･")))</f>
        <v>#REF!</v>
      </c>
      <c r="AF51" s="99" t="e">
        <f>AVERAGE(BJ51:CG51)</f>
        <v>#REF!</v>
      </c>
      <c r="AG51" s="103" t="e">
        <f>ROUNDDOWN(AF51,0)</f>
        <v>#REF!</v>
      </c>
      <c r="AH51" s="103" t="e">
        <f>AF51-AG51</f>
        <v>#REF!</v>
      </c>
      <c r="AI51" s="103" t="e">
        <f>IF(AH51&lt;0.25,0,IF(AH51&lt;0.75,0.5,1))</f>
        <v>#REF!</v>
      </c>
      <c r="AK51" s="114" t="e">
        <f>#REF!</f>
        <v>#REF!</v>
      </c>
      <c r="AL51" s="189" t="e">
        <f>#REF!</f>
        <v>#REF!</v>
      </c>
      <c r="AM51" s="189" t="e">
        <f>#REF!</f>
        <v>#REF!</v>
      </c>
      <c r="AN51" s="189" t="e">
        <f>#REF!</f>
        <v>#REF!</v>
      </c>
      <c r="AO51" s="189" t="e">
        <f>#REF!</f>
        <v>#REF!</v>
      </c>
      <c r="AP51" s="189" t="e">
        <f>#REF!</f>
        <v>#REF!</v>
      </c>
      <c r="AQ51" s="189" t="e">
        <f>#REF!</f>
        <v>#REF!</v>
      </c>
      <c r="AR51" s="189" t="e">
        <f>#REF!</f>
        <v>#REF!</v>
      </c>
      <c r="AS51" s="189" t="e">
        <f>#REF!</f>
        <v>#REF!</v>
      </c>
      <c r="AT51" s="189" t="e">
        <f>#REF!</f>
        <v>#REF!</v>
      </c>
      <c r="AU51" s="189" t="e">
        <f>#REF!</f>
        <v>#REF!</v>
      </c>
      <c r="AV51" s="191" t="e">
        <f>#REF!</f>
        <v>#REF!</v>
      </c>
      <c r="AW51" s="114" t="e">
        <f>#REF!</f>
        <v>#REF!</v>
      </c>
      <c r="AX51" s="189" t="e">
        <f>#REF!</f>
        <v>#REF!</v>
      </c>
      <c r="AY51" s="189" t="e">
        <f>#REF!</f>
        <v>#REF!</v>
      </c>
      <c r="AZ51" s="189" t="e">
        <f>#REF!</f>
        <v>#REF!</v>
      </c>
      <c r="BA51" s="189" t="e">
        <f>#REF!</f>
        <v>#REF!</v>
      </c>
      <c r="BB51" s="189" t="e">
        <f>#REF!</f>
        <v>#REF!</v>
      </c>
      <c r="BC51" s="189" t="e">
        <f>#REF!</f>
        <v>#REF!</v>
      </c>
      <c r="BD51" s="189" t="e">
        <f>#REF!</f>
        <v>#REF!</v>
      </c>
      <c r="BE51" s="190" t="e">
        <f>#REF!</f>
        <v>#REF!</v>
      </c>
      <c r="BF51" s="190" t="e">
        <f>#REF!</f>
        <v>#REF!</v>
      </c>
      <c r="BG51" s="190" t="e">
        <f>#REF!</f>
        <v>#REF!</v>
      </c>
      <c r="BH51" s="189" t="e">
        <f>#REF!</f>
        <v>#REF!</v>
      </c>
      <c r="BI51" s="446"/>
      <c r="BJ51" s="503" t="e">
        <f>IF(AK51="100&lt;",100,AK51)</f>
        <v>#REF!</v>
      </c>
      <c r="BK51" s="503" t="e">
        <f t="shared" ref="BK51" si="956">IF(AL51="100&lt;",100,AL51)</f>
        <v>#REF!</v>
      </c>
      <c r="BL51" s="503" t="e">
        <f t="shared" ref="BL51" si="957">IF(AM51="100&lt;",100,AM51)</f>
        <v>#REF!</v>
      </c>
      <c r="BM51" s="503" t="e">
        <f t="shared" ref="BM51" si="958">IF(AN51="100&lt;",100,AN51)</f>
        <v>#REF!</v>
      </c>
      <c r="BN51" s="503" t="e">
        <f t="shared" ref="BN51" si="959">IF(AO51="100&lt;",100,AO51)</f>
        <v>#REF!</v>
      </c>
      <c r="BO51" s="503" t="e">
        <f t="shared" ref="BO51" si="960">IF(AP51="100&lt;",100,AP51)</f>
        <v>#REF!</v>
      </c>
      <c r="BP51" s="503" t="e">
        <f t="shared" ref="BP51" si="961">IF(AQ51="100&lt;",100,AQ51)</f>
        <v>#REF!</v>
      </c>
      <c r="BQ51" s="503" t="e">
        <f t="shared" ref="BQ51" si="962">IF(AR51="100&lt;",100,AR51)</f>
        <v>#REF!</v>
      </c>
      <c r="BR51" s="503" t="e">
        <f t="shared" ref="BR51" si="963">IF(AS51="100&lt;",100,AS51)</f>
        <v>#REF!</v>
      </c>
      <c r="BS51" s="503" t="e">
        <f t="shared" ref="BS51" si="964">IF(AT51="100&lt;",100,AT51)</f>
        <v>#REF!</v>
      </c>
      <c r="BT51" s="503" t="e">
        <f t="shared" ref="BT51" si="965">IF(AU51="100&lt;",100,AU51)</f>
        <v>#REF!</v>
      </c>
      <c r="BU51" s="503" t="e">
        <f t="shared" ref="BU51" si="966">IF(AV51="100&lt;",100,AV51)</f>
        <v>#REF!</v>
      </c>
      <c r="BV51" s="503" t="e">
        <f t="shared" ref="BV51" si="967">IF(AW51="100&lt;",100,AW51)</f>
        <v>#REF!</v>
      </c>
      <c r="BW51" s="503" t="e">
        <f>IF(AX51="100&lt;",100,AX51)</f>
        <v>#REF!</v>
      </c>
      <c r="BX51" s="503" t="e">
        <f t="shared" ref="BX51" si="968">IF(AY51="100&lt;",100,AY51)</f>
        <v>#REF!</v>
      </c>
      <c r="BY51" s="503" t="e">
        <f t="shared" ref="BY51" si="969">IF(AZ51="100&lt;",100,AZ51)</f>
        <v>#REF!</v>
      </c>
      <c r="BZ51" s="503" t="e">
        <f t="shared" ref="BZ51" si="970">IF(BA51="100&lt;",100,BA51)</f>
        <v>#REF!</v>
      </c>
      <c r="CA51" s="503" t="e">
        <f t="shared" ref="CA51" si="971">IF(BB51="100&lt;",100,BB51)</f>
        <v>#REF!</v>
      </c>
      <c r="CB51" s="503" t="e">
        <f t="shared" ref="CB51" si="972">IF(BC51="100&lt;",100,BC51)</f>
        <v>#REF!</v>
      </c>
      <c r="CC51" s="503" t="e">
        <f t="shared" ref="CC51" si="973">IF(BD51="100&lt;",100,BD51)</f>
        <v>#REF!</v>
      </c>
      <c r="CD51" s="503" t="e">
        <f t="shared" ref="CD51" si="974">IF(BE51="100&lt;",100,BE51)</f>
        <v>#REF!</v>
      </c>
      <c r="CE51" s="503" t="e">
        <f t="shared" ref="CE51" si="975">IF(BF51="100&lt;",100,BF51)</f>
        <v>#REF!</v>
      </c>
      <c r="CF51" s="503" t="e">
        <f t="shared" ref="CF51" si="976">IF(BG51="100&lt;",100,BG51)</f>
        <v>#REF!</v>
      </c>
      <c r="CG51" s="503" t="e">
        <f>IF(BH51="100&lt;",100,BH51)</f>
        <v>#REF!</v>
      </c>
    </row>
    <row r="52" spans="1:93" s="103" customFormat="1" ht="12.95" customHeight="1" x14ac:dyDescent="0.15">
      <c r="A52" s="1447"/>
      <c r="B52" s="192" t="s">
        <v>0</v>
      </c>
      <c r="C52" s="181"/>
      <c r="D52" s="182" t="s">
        <v>4</v>
      </c>
      <c r="E52" s="189" t="e">
        <f t="shared" ref="E52" si="977">TEXT(AK52,"0.0;_･")</f>
        <v>#REF!</v>
      </c>
      <c r="F52" s="189" t="e">
        <f t="shared" ref="F52" si="978">TEXT(AL52,"0.0;_･")</f>
        <v>#REF!</v>
      </c>
      <c r="G52" s="189" t="e">
        <f t="shared" ref="G52" si="979">TEXT(AM52,"0.0;_･")</f>
        <v>#REF!</v>
      </c>
      <c r="H52" s="189" t="e">
        <f t="shared" ref="H52" si="980">TEXT(AN52,"0.0;_･")</f>
        <v>#REF!</v>
      </c>
      <c r="I52" s="189" t="e">
        <f t="shared" ref="I52" si="981">TEXT(AO52,"0.0;_･")</f>
        <v>#REF!</v>
      </c>
      <c r="J52" s="189" t="e">
        <f t="shared" ref="J52" si="982">TEXT(AP52,"0.0;_･")</f>
        <v>#REF!</v>
      </c>
      <c r="K52" s="189" t="e">
        <f t="shared" ref="K52" si="983">TEXT(AQ52,"0.0;_･")</f>
        <v>#REF!</v>
      </c>
      <c r="L52" s="189" t="e">
        <f t="shared" ref="L52" si="984">TEXT(AR52,"0.0;_･")</f>
        <v>#REF!</v>
      </c>
      <c r="M52" s="189" t="e">
        <f t="shared" ref="M52" si="985">TEXT(AS52,"0.0;_･")</f>
        <v>#REF!</v>
      </c>
      <c r="N52" s="189" t="e">
        <f t="shared" ref="N52" si="986">TEXT(AT52,"0.0;_･")</f>
        <v>#REF!</v>
      </c>
      <c r="O52" s="189" t="e">
        <f t="shared" ref="O52" si="987">TEXT(AU52,"0.0;_･")</f>
        <v>#REF!</v>
      </c>
      <c r="P52" s="191" t="e">
        <f t="shared" ref="P52" si="988">TEXT(AV52,"0.0;_･")</f>
        <v>#REF!</v>
      </c>
      <c r="Q52" s="114" t="e">
        <f t="shared" ref="Q52" si="989">TEXT(AW52,"0.0;_･")</f>
        <v>#REF!</v>
      </c>
      <c r="R52" s="189" t="e">
        <f t="shared" ref="R52" si="990">TEXT(AX52,"0.0;_･")</f>
        <v>#REF!</v>
      </c>
      <c r="S52" s="189" t="e">
        <f t="shared" ref="S52" si="991">TEXT(AY52,"0.0;_･")</f>
        <v>#REF!</v>
      </c>
      <c r="T52" s="189" t="e">
        <f t="shared" ref="T52" si="992">TEXT(AZ52,"0.0;_･")</f>
        <v>#REF!</v>
      </c>
      <c r="U52" s="189" t="e">
        <f t="shared" ref="U52" si="993">TEXT(BA52,"0.0;_･")</f>
        <v>#REF!</v>
      </c>
      <c r="V52" s="189" t="e">
        <f t="shared" ref="V52" si="994">TEXT(BB52,"0.0;_･")</f>
        <v>#REF!</v>
      </c>
      <c r="W52" s="189" t="e">
        <f t="shared" ref="W52" si="995">TEXT(BC52,"0.0;_･")</f>
        <v>#REF!</v>
      </c>
      <c r="X52" s="189" t="e">
        <f t="shared" ref="X52" si="996">TEXT(BD52,"0.0;_･")</f>
        <v>#REF!</v>
      </c>
      <c r="Y52" s="190" t="e">
        <f>TEXT(BE52,"0.0;_･")</f>
        <v>#REF!</v>
      </c>
      <c r="Z52" s="190" t="e">
        <f t="shared" ref="Z52" si="997">TEXT(BF52,"0.0;_･")</f>
        <v>#REF!</v>
      </c>
      <c r="AA52" s="190" t="e">
        <f t="shared" ref="AA52" si="998">TEXT(BG52,"0.0;_･")</f>
        <v>#REF!</v>
      </c>
      <c r="AB52" s="189" t="e">
        <f>TEXT(BH52,"0.0;_･")</f>
        <v>#REF!</v>
      </c>
      <c r="AC52" s="89" t="s">
        <v>136</v>
      </c>
      <c r="AD52" s="598" t="e">
        <f>TEXT(MAX(AK52:BH52),"0.0;_･")</f>
        <v>#REF!</v>
      </c>
      <c r="AE52" s="135" t="e">
        <f>TEXT(MIN(AK52:BH52),"0.0;_･")</f>
        <v>#REF!</v>
      </c>
      <c r="AF52" s="99" t="e">
        <f>AVERAGE(AK52:BH52)</f>
        <v>#REF!</v>
      </c>
      <c r="AK52" s="183" t="e">
        <f>#REF!</f>
        <v>#REF!</v>
      </c>
      <c r="AL52" s="183" t="e">
        <f>#REF!</f>
        <v>#REF!</v>
      </c>
      <c r="AM52" s="183" t="e">
        <f>#REF!</f>
        <v>#REF!</v>
      </c>
      <c r="AN52" s="183" t="e">
        <f>#REF!</f>
        <v>#REF!</v>
      </c>
      <c r="AO52" s="183" t="e">
        <f>#REF!</f>
        <v>#REF!</v>
      </c>
      <c r="AP52" s="183" t="e">
        <f>#REF!</f>
        <v>#REF!</v>
      </c>
      <c r="AQ52" s="183" t="e">
        <f>#REF!</f>
        <v>#REF!</v>
      </c>
      <c r="AR52" s="183" t="e">
        <f>#REF!</f>
        <v>#REF!</v>
      </c>
      <c r="AS52" s="183" t="e">
        <f>#REF!</f>
        <v>#REF!</v>
      </c>
      <c r="AT52" s="183" t="e">
        <f>#REF!</f>
        <v>#REF!</v>
      </c>
      <c r="AU52" s="183" t="e">
        <f>#REF!</f>
        <v>#REF!</v>
      </c>
      <c r="AV52" s="227" t="e">
        <f>#REF!</f>
        <v>#REF!</v>
      </c>
      <c r="AW52" s="185" t="e">
        <f>#REF!</f>
        <v>#REF!</v>
      </c>
      <c r="AX52" s="183" t="e">
        <f>#REF!</f>
        <v>#REF!</v>
      </c>
      <c r="AY52" s="183" t="e">
        <f>#REF!</f>
        <v>#REF!</v>
      </c>
      <c r="AZ52" s="183" t="e">
        <f>#REF!</f>
        <v>#REF!</v>
      </c>
      <c r="BA52" s="183" t="e">
        <f>#REF!</f>
        <v>#REF!</v>
      </c>
      <c r="BB52" s="183" t="e">
        <f>#REF!</f>
        <v>#REF!</v>
      </c>
      <c r="BC52" s="183" t="e">
        <f>#REF!</f>
        <v>#REF!</v>
      </c>
      <c r="BD52" s="183" t="e">
        <f>#REF!</f>
        <v>#REF!</v>
      </c>
      <c r="BE52" s="186" t="e">
        <f>#REF!</f>
        <v>#REF!</v>
      </c>
      <c r="BF52" s="190" t="e">
        <f>#REF!</f>
        <v>#REF!</v>
      </c>
      <c r="BG52" s="190" t="e">
        <f>#REF!</f>
        <v>#REF!</v>
      </c>
      <c r="BH52" s="189" t="e">
        <f>#REF!</f>
        <v>#REF!</v>
      </c>
      <c r="BI52" s="446"/>
    </row>
    <row r="53" spans="1:93" s="103" customFormat="1" ht="12.95" customHeight="1" x14ac:dyDescent="0.15">
      <c r="A53" s="1447"/>
      <c r="B53" s="192" t="s">
        <v>1</v>
      </c>
      <c r="C53" s="181"/>
      <c r="D53" s="182" t="s">
        <v>10</v>
      </c>
      <c r="E53" s="189" t="e">
        <f t="shared" ref="E53:E54" si="999">IF(AK53="","-",TEXT(AK53,IF(AK53&lt;10,"0.0;_・","0;_・")))</f>
        <v>#REF!</v>
      </c>
      <c r="F53" s="189" t="e">
        <f t="shared" ref="F53:F54" si="1000">IF(AL53="","-",TEXT(AL53,IF(AL53&lt;10,"0.0;_・","0;_・")))</f>
        <v>#REF!</v>
      </c>
      <c r="G53" s="189" t="e">
        <f t="shared" ref="G53:G54" si="1001">IF(AM53="","-",TEXT(AM53,IF(AM53&lt;10,"0.0;_・","0;_・")))</f>
        <v>#REF!</v>
      </c>
      <c r="H53" s="189" t="e">
        <f t="shared" ref="H53:H54" si="1002">IF(AN53="","-",TEXT(AN53,IF(AN53&lt;10,"0.0;_・","0;_・")))</f>
        <v>#REF!</v>
      </c>
      <c r="I53" s="189" t="e">
        <f t="shared" ref="I53:I54" si="1003">IF(AO53="","-",TEXT(AO53,IF(AO53&lt;10,"0.0;_・","0;_・")))</f>
        <v>#REF!</v>
      </c>
      <c r="J53" s="189" t="e">
        <f t="shared" ref="J53:J54" si="1004">IF(AP53="","-",TEXT(AP53,IF(AP53&lt;10,"0.0;_・","0;_・")))</f>
        <v>#REF!</v>
      </c>
      <c r="K53" s="189" t="e">
        <f t="shared" ref="K53:K54" si="1005">IF(AQ53="","-",TEXT(AQ53,IF(AQ53&lt;10,"0.0;_・","0;_・")))</f>
        <v>#REF!</v>
      </c>
      <c r="L53" s="189" t="e">
        <f t="shared" ref="L53:L54" si="1006">IF(AR53="","-",TEXT(AR53,IF(AR53&lt;10,"0.0;_・","0;_・")))</f>
        <v>#REF!</v>
      </c>
      <c r="M53" s="189" t="e">
        <f t="shared" ref="M53:M54" si="1007">IF(AS53="","-",TEXT(AS53,IF(AS53&lt;10,"0.0;_・","0;_・")))</f>
        <v>#REF!</v>
      </c>
      <c r="N53" s="189" t="e">
        <f t="shared" ref="N53:N54" si="1008">IF(AT53="","-",TEXT(AT53,IF(AT53&lt;10,"0.0;_・","0;_・")))</f>
        <v>#REF!</v>
      </c>
      <c r="O53" s="189" t="e">
        <f t="shared" ref="O53:O54" si="1009">IF(AU53="","-",TEXT(AU53,IF(AU53&lt;10,"0.0;_・","0;_・")))</f>
        <v>#REF!</v>
      </c>
      <c r="P53" s="191" t="e">
        <f t="shared" ref="P53:P54" si="1010">IF(AV53="","-",TEXT(AV53,IF(AV53&lt;10,"0.0;_・","0;_・")))</f>
        <v>#REF!</v>
      </c>
      <c r="Q53" s="114" t="e">
        <f>IF(AW53="","-",TEXT(AW53,IF(AW53&lt;10,"0.0;_・","0;_・")))</f>
        <v>#REF!</v>
      </c>
      <c r="R53" s="189" t="e">
        <f t="shared" ref="R53:R54" si="1011">IF(AX53="","-",TEXT(AX53,IF(AX53&lt;10,"0.0;_・","0;_・")))</f>
        <v>#REF!</v>
      </c>
      <c r="S53" s="189" t="e">
        <f t="shared" ref="S53:S54" si="1012">IF(AY53="","-",TEXT(AY53,IF(AY53&lt;10,"0.0;_・","0;_・")))</f>
        <v>#REF!</v>
      </c>
      <c r="T53" s="189" t="e">
        <f t="shared" ref="T53:T54" si="1013">IF(AZ53="","-",TEXT(AZ53,IF(AZ53&lt;10,"0.0;_・","0;_・")))</f>
        <v>#REF!</v>
      </c>
      <c r="U53" s="189" t="e">
        <f t="shared" ref="U53:U54" si="1014">IF(BA53="","-",TEXT(BA53,IF(BA53&lt;10,"0.0;_・","0;_・")))</f>
        <v>#REF!</v>
      </c>
      <c r="V53" s="189" t="e">
        <f t="shared" ref="V53:V54" si="1015">IF(BB53="","-",TEXT(BB53,IF(BB53&lt;10,"0.0;_・","0;_・")))</f>
        <v>#REF!</v>
      </c>
      <c r="W53" s="189" t="e">
        <f t="shared" ref="W53:W54" si="1016">IF(BC53="","-",TEXT(BC53,IF(BC53&lt;10,"0.0;_・","0;_・")))</f>
        <v>#REF!</v>
      </c>
      <c r="X53" s="189" t="e">
        <f t="shared" ref="X53:X54" si="1017">IF(BD53="","-",TEXT(BD53,IF(BD53&lt;10,"0.0;_・","0;_・")))</f>
        <v>#REF!</v>
      </c>
      <c r="Y53" s="190" t="e">
        <f t="shared" ref="Y53:Y54" si="1018">IF(BE53="","-",TEXT(BE53,IF(BE53&lt;10,"0.0;_・","0;_・")))</f>
        <v>#REF!</v>
      </c>
      <c r="Z53" s="560" t="e">
        <f t="shared" ref="Z53:Z54" si="1019">IF(BF53="","-",TEXT(BF53,IF(BF53&lt;10,"0.0;_・","0;_・")))</f>
        <v>#REF!</v>
      </c>
      <c r="AA53" s="560" t="e">
        <f t="shared" ref="AA53:AA54" si="1020">IF(BG53="","-",TEXT(BG53,IF(BG53&lt;10,"0.0;_・","0;_・")))</f>
        <v>#REF!</v>
      </c>
      <c r="AB53" s="189" t="e">
        <f t="shared" ref="AB53:AB54" si="1021">IF(BH53="","-",TEXT(BH53,IF(BH53&lt;10,"0.0;_・","0;_・")))</f>
        <v>#REF!</v>
      </c>
      <c r="AC53" s="114" t="e">
        <f>IF(SUM(BJ53:CG53)/(CI53+CK53)&lt;0.5,"&lt;0.5",TEXT(SUM(BJ53:CG53)/(CI53+CK53),IF(SUM(BJ53:CG53)/(CI53+CK53)&lt;10,"0.0;_・","0;_・")))</f>
        <v>#REF!</v>
      </c>
      <c r="AD53" s="110" t="e">
        <f>IF(MAXA(AK53:BH53)&lt;0.5,"&lt;0.5",TEXT(MAXA(AK53:BH53),IF(MAXA(AK53:BH53)&lt;10,"0.0;_・","0;_・")))</f>
        <v>#REF!</v>
      </c>
      <c r="AE53" s="135" t="e">
        <f>IF(COUNTIF(BJ53:CG53,"a")&gt;=1,"&lt;0.5",TEXT(MIN(BJ53:CG53),IF(MIN(BJ53:CG53)&lt;10,"0.0;_・","0;_・")))</f>
        <v>#REF!</v>
      </c>
      <c r="AF53" s="99" t="e">
        <f>AVERAGEA(AK53:BH53)</f>
        <v>#REF!</v>
      </c>
      <c r="AK53" s="211" t="e">
        <f>#REF!</f>
        <v>#REF!</v>
      </c>
      <c r="AL53" s="211" t="e">
        <f>#REF!</f>
        <v>#REF!</v>
      </c>
      <c r="AM53" s="211" t="e">
        <f>#REF!</f>
        <v>#REF!</v>
      </c>
      <c r="AN53" s="211" t="e">
        <f>#REF!</f>
        <v>#REF!</v>
      </c>
      <c r="AO53" s="211" t="e">
        <f>#REF!</f>
        <v>#REF!</v>
      </c>
      <c r="AP53" s="211" t="e">
        <f>#REF!</f>
        <v>#REF!</v>
      </c>
      <c r="AQ53" s="211" t="e">
        <f>#REF!</f>
        <v>#REF!</v>
      </c>
      <c r="AR53" s="211" t="e">
        <f>#REF!</f>
        <v>#REF!</v>
      </c>
      <c r="AS53" s="211" t="e">
        <f>#REF!</f>
        <v>#REF!</v>
      </c>
      <c r="AT53" s="211" t="e">
        <f>#REF!</f>
        <v>#REF!</v>
      </c>
      <c r="AU53" s="211" t="e">
        <f>#REF!</f>
        <v>#REF!</v>
      </c>
      <c r="AV53" s="210" t="e">
        <f>#REF!</f>
        <v>#REF!</v>
      </c>
      <c r="AW53" s="109" t="e">
        <f>#REF!</f>
        <v>#REF!</v>
      </c>
      <c r="AX53" s="211" t="e">
        <f>#REF!</f>
        <v>#REF!</v>
      </c>
      <c r="AY53" s="211" t="e">
        <f>#REF!</f>
        <v>#REF!</v>
      </c>
      <c r="AZ53" s="211" t="e">
        <f>#REF!</f>
        <v>#REF!</v>
      </c>
      <c r="BA53" s="211" t="e">
        <f>#REF!</f>
        <v>#REF!</v>
      </c>
      <c r="BB53" s="211" t="e">
        <f>#REF!</f>
        <v>#REF!</v>
      </c>
      <c r="BC53" s="211" t="e">
        <f>#REF!</f>
        <v>#REF!</v>
      </c>
      <c r="BD53" s="211" t="e">
        <f>#REF!</f>
        <v>#REF!</v>
      </c>
      <c r="BE53" s="295" t="e">
        <f>#REF!</f>
        <v>#REF!</v>
      </c>
      <c r="BF53" s="295" t="e">
        <f>#REF!</f>
        <v>#REF!</v>
      </c>
      <c r="BG53" s="295" t="e">
        <f>#REF!</f>
        <v>#REF!</v>
      </c>
      <c r="BH53" s="211" t="e">
        <f>#REF!</f>
        <v>#REF!</v>
      </c>
      <c r="BI53" s="603"/>
      <c r="BJ53" s="670" t="e">
        <f>IF(AK53="&lt;0.5","a",IF(AK53="-","b",AK53*1))</f>
        <v>#REF!</v>
      </c>
      <c r="BK53" s="670" t="e">
        <f t="shared" ref="BK53:BK54" si="1022">IF(AL53="&lt;0.5","a",IF(AL53="-","b",AL53*1))</f>
        <v>#REF!</v>
      </c>
      <c r="BL53" s="670" t="e">
        <f t="shared" ref="BL53:BL54" si="1023">IF(AM53="&lt;0.5","a",IF(AM53="-","b",AM53*1))</f>
        <v>#REF!</v>
      </c>
      <c r="BM53" s="670" t="e">
        <f t="shared" ref="BM53:BM54" si="1024">IF(AN53="&lt;0.5","a",IF(AN53="-","b",AN53*1))</f>
        <v>#REF!</v>
      </c>
      <c r="BN53" s="670" t="e">
        <f t="shared" ref="BN53:BN54" si="1025">IF(AO53="&lt;0.5","a",IF(AO53="-","b",AO53*1))</f>
        <v>#REF!</v>
      </c>
      <c r="BO53" s="670" t="e">
        <f t="shared" ref="BO53:BO54" si="1026">IF(AP53="&lt;0.5","a",IF(AP53="-","b",AP53*1))</f>
        <v>#REF!</v>
      </c>
      <c r="BP53" s="670" t="e">
        <f t="shared" ref="BP53:BP54" si="1027">IF(AQ53="&lt;0.5","a",IF(AQ53="-","b",AQ53*1))</f>
        <v>#REF!</v>
      </c>
      <c r="BQ53" s="670" t="e">
        <f t="shared" ref="BQ53:BQ54" si="1028">IF(AR53="&lt;0.5","a",IF(AR53="-","b",AR53*1))</f>
        <v>#REF!</v>
      </c>
      <c r="BR53" s="670" t="e">
        <f t="shared" ref="BR53:BR54" si="1029">IF(AS53="&lt;0.5","a",IF(AS53="-","b",AS53*1))</f>
        <v>#REF!</v>
      </c>
      <c r="BS53" s="670" t="e">
        <f t="shared" ref="BS53:BS54" si="1030">IF(AT53="&lt;0.5","a",IF(AT53="-","b",AT53*1))</f>
        <v>#REF!</v>
      </c>
      <c r="BT53" s="670" t="e">
        <f t="shared" ref="BT53:BT54" si="1031">IF(AU53="&lt;0.5","a",IF(AU53="-","b",AU53*1))</f>
        <v>#REF!</v>
      </c>
      <c r="BU53" s="670" t="e">
        <f t="shared" ref="BU53:BU54" si="1032">IF(AV53="&lt;0.5","a",IF(AV53="-","b",AV53*1))</f>
        <v>#REF!</v>
      </c>
      <c r="BV53" s="670" t="e">
        <f t="shared" ref="BV53:BV54" si="1033">IF(AW53="&lt;0.5","a",IF(AW53="-","b",AW53*1))</f>
        <v>#REF!</v>
      </c>
      <c r="BW53" s="670" t="e">
        <f t="shared" ref="BW53:BW54" si="1034">IF(AX53="&lt;0.5","a",IF(AX53="-","b",AX53*1))</f>
        <v>#REF!</v>
      </c>
      <c r="BX53" s="670" t="e">
        <f t="shared" ref="BX53:BX54" si="1035">IF(AY53="&lt;0.5","a",IF(AY53="-","b",AY53*1))</f>
        <v>#REF!</v>
      </c>
      <c r="BY53" s="670" t="e">
        <f t="shared" ref="BY53:BY54" si="1036">IF(AZ53="&lt;0.5","a",IF(AZ53="-","b",AZ53*1))</f>
        <v>#REF!</v>
      </c>
      <c r="BZ53" s="670" t="e">
        <f t="shared" ref="BZ53:BZ54" si="1037">IF(BA53="&lt;0.5","a",IF(BA53="-","b",BA53*1))</f>
        <v>#REF!</v>
      </c>
      <c r="CA53" s="670" t="e">
        <f t="shared" ref="CA53:CA54" si="1038">IF(BB53="&lt;0.5","a",IF(BB53="-","b",BB53*1))</f>
        <v>#REF!</v>
      </c>
      <c r="CB53" s="670" t="e">
        <f t="shared" ref="CB53:CB54" si="1039">IF(BC53="&lt;0.5","a",IF(BC53="-","b",BC53*1))</f>
        <v>#REF!</v>
      </c>
      <c r="CC53" s="670" t="e">
        <f t="shared" ref="CC53:CC54" si="1040">IF(BD53="&lt;0.5","a",IF(BD53="-","b",BD53*1))</f>
        <v>#REF!</v>
      </c>
      <c r="CD53" s="670" t="e">
        <f t="shared" ref="CD53:CD54" si="1041">IF(BE53="&lt;0.5","a",IF(BE53="-","b",BE53*1))</f>
        <v>#REF!</v>
      </c>
      <c r="CE53" s="670" t="e">
        <f t="shared" ref="CE53:CE54" si="1042">IF(BF53="&lt;0.5","a",IF(BF53="-","b",BF53*1))</f>
        <v>#REF!</v>
      </c>
      <c r="CF53" s="670" t="e">
        <f t="shared" ref="CF53:CF54" si="1043">IF(BG53="&lt;0.5","a",IF(BG53="-","b",BG53*1))</f>
        <v>#REF!</v>
      </c>
      <c r="CG53" s="670" t="e">
        <f t="shared" ref="CG53:CG54" si="1044">IF(BH53="&lt;0.5","a",IF(BH53="-","b",BH53*1))</f>
        <v>#REF!</v>
      </c>
      <c r="CI53" s="668">
        <f>COUNTIF(BJ53:CG53,"a")</f>
        <v>0</v>
      </c>
      <c r="CJ53" s="668">
        <f>COUNTIF(BJ53:CG53,"b")</f>
        <v>0</v>
      </c>
      <c r="CK53" s="668">
        <f>COUNTIF(BJ53:CG53,"&gt;=0")</f>
        <v>0</v>
      </c>
      <c r="CL53" s="668">
        <f>COUNTA(BJ53:CG53)</f>
        <v>24</v>
      </c>
      <c r="CO53" s="103" t="e">
        <f>AVERAGEA(BJ53:CG53)</f>
        <v>#REF!</v>
      </c>
    </row>
    <row r="54" spans="1:93" s="103" customFormat="1" ht="12.95" customHeight="1" x14ac:dyDescent="0.15">
      <c r="A54" s="1447"/>
      <c r="B54" s="192" t="s">
        <v>6</v>
      </c>
      <c r="C54" s="181"/>
      <c r="D54" s="182" t="s">
        <v>10</v>
      </c>
      <c r="E54" s="189" t="e">
        <f t="shared" si="999"/>
        <v>#REF!</v>
      </c>
      <c r="F54" s="189" t="e">
        <f t="shared" si="1000"/>
        <v>#REF!</v>
      </c>
      <c r="G54" s="189" t="e">
        <f t="shared" si="1001"/>
        <v>#REF!</v>
      </c>
      <c r="H54" s="189" t="e">
        <f t="shared" si="1002"/>
        <v>#REF!</v>
      </c>
      <c r="I54" s="189" t="e">
        <f t="shared" si="1003"/>
        <v>#REF!</v>
      </c>
      <c r="J54" s="189" t="e">
        <f t="shared" si="1004"/>
        <v>#REF!</v>
      </c>
      <c r="K54" s="189" t="e">
        <f t="shared" si="1005"/>
        <v>#REF!</v>
      </c>
      <c r="L54" s="189" t="e">
        <f t="shared" si="1006"/>
        <v>#REF!</v>
      </c>
      <c r="M54" s="189" t="e">
        <f t="shared" si="1007"/>
        <v>#REF!</v>
      </c>
      <c r="N54" s="189" t="e">
        <f t="shared" si="1008"/>
        <v>#REF!</v>
      </c>
      <c r="O54" s="189" t="e">
        <f t="shared" si="1009"/>
        <v>#REF!</v>
      </c>
      <c r="P54" s="191" t="e">
        <f t="shared" si="1010"/>
        <v>#REF!</v>
      </c>
      <c r="Q54" s="114" t="e">
        <f>IF(AW54="","-",TEXT(AW54,IF(AW54&lt;10,"0.0;_・","0;_・")))</f>
        <v>#REF!</v>
      </c>
      <c r="R54" s="189" t="e">
        <f t="shared" si="1011"/>
        <v>#REF!</v>
      </c>
      <c r="S54" s="189" t="e">
        <f t="shared" si="1012"/>
        <v>#REF!</v>
      </c>
      <c r="T54" s="189" t="e">
        <f t="shared" si="1013"/>
        <v>#REF!</v>
      </c>
      <c r="U54" s="189" t="e">
        <f t="shared" si="1014"/>
        <v>#REF!</v>
      </c>
      <c r="V54" s="189" t="e">
        <f t="shared" si="1015"/>
        <v>#REF!</v>
      </c>
      <c r="W54" s="189" t="e">
        <f t="shared" si="1016"/>
        <v>#REF!</v>
      </c>
      <c r="X54" s="189" t="e">
        <f t="shared" si="1017"/>
        <v>#REF!</v>
      </c>
      <c r="Y54" s="190" t="e">
        <f t="shared" si="1018"/>
        <v>#REF!</v>
      </c>
      <c r="Z54" s="560" t="e">
        <f t="shared" si="1019"/>
        <v>#REF!</v>
      </c>
      <c r="AA54" s="560" t="e">
        <f t="shared" si="1020"/>
        <v>#REF!</v>
      </c>
      <c r="AB54" s="189" t="e">
        <f t="shared" si="1021"/>
        <v>#REF!</v>
      </c>
      <c r="AC54" s="114" t="e">
        <f>IF(SUM(BJ54:CG54)/(CI54+CK54)&lt;0.5,"&lt;0.5",TEXT(SUM(BJ54:CG54)/(CI54+CK54),IF(SUM(BJ54:CG54)/(CI54+CK54)&lt;10,"0.0;_・","0;_・")))</f>
        <v>#REF!</v>
      </c>
      <c r="AD54" s="110" t="e">
        <f>IF(MAXA(AK54:BH54)&lt;0.5,"&lt;0.5",TEXT(MAXA(AK54:BH54),IF(MAXA(AK54:BH54)&lt;10,"0.0;_・","0;_・")))</f>
        <v>#REF!</v>
      </c>
      <c r="AE54" s="135" t="e">
        <f>IF(COUNTIF(BJ54:CG54,"a")&gt;=1,"&lt;0.5",TEXT(MIN(BJ54:CG54),IF(MIN(BJ54:CG54)&lt;10,"0.0;_・","0;_・")))</f>
        <v>#REF!</v>
      </c>
      <c r="AF54" s="99" t="e">
        <f>AVERAGEA(AK54:BH54)</f>
        <v>#REF!</v>
      </c>
      <c r="AK54" s="183" t="e">
        <f>#REF!</f>
        <v>#REF!</v>
      </c>
      <c r="AL54" s="183" t="e">
        <f>#REF!</f>
        <v>#REF!</v>
      </c>
      <c r="AM54" s="183" t="e">
        <f>#REF!</f>
        <v>#REF!</v>
      </c>
      <c r="AN54" s="183" t="e">
        <f>#REF!</f>
        <v>#REF!</v>
      </c>
      <c r="AO54" s="183" t="e">
        <f>#REF!</f>
        <v>#REF!</v>
      </c>
      <c r="AP54" s="183" t="e">
        <f>#REF!</f>
        <v>#REF!</v>
      </c>
      <c r="AQ54" s="183" t="e">
        <f>#REF!</f>
        <v>#REF!</v>
      </c>
      <c r="AR54" s="183" t="e">
        <f>#REF!</f>
        <v>#REF!</v>
      </c>
      <c r="AS54" s="183" t="e">
        <f>#REF!</f>
        <v>#REF!</v>
      </c>
      <c r="AT54" s="183" t="e">
        <f>#REF!</f>
        <v>#REF!</v>
      </c>
      <c r="AU54" s="183" t="e">
        <f>#REF!</f>
        <v>#REF!</v>
      </c>
      <c r="AV54" s="227" t="e">
        <f>#REF!</f>
        <v>#REF!</v>
      </c>
      <c r="AW54" s="183" t="e">
        <f>#REF!</f>
        <v>#REF!</v>
      </c>
      <c r="AX54" s="183" t="e">
        <f>#REF!</f>
        <v>#REF!</v>
      </c>
      <c r="AY54" s="183" t="e">
        <f>#REF!</f>
        <v>#REF!</v>
      </c>
      <c r="AZ54" s="183" t="e">
        <f>#REF!</f>
        <v>#REF!</v>
      </c>
      <c r="BA54" s="183" t="e">
        <f>#REF!</f>
        <v>#REF!</v>
      </c>
      <c r="BB54" s="189" t="e">
        <f>#REF!</f>
        <v>#REF!</v>
      </c>
      <c r="BC54" s="183" t="e">
        <f>#REF!</f>
        <v>#REF!</v>
      </c>
      <c r="BD54" s="189" t="e">
        <f>#REF!</f>
        <v>#REF!</v>
      </c>
      <c r="BE54" s="186" t="e">
        <f>#REF!</f>
        <v>#REF!</v>
      </c>
      <c r="BF54" s="295" t="e">
        <f>#REF!</f>
        <v>#REF!</v>
      </c>
      <c r="BG54" s="295" t="e">
        <f>#REF!</f>
        <v>#REF!</v>
      </c>
      <c r="BH54" s="211" t="e">
        <f>#REF!</f>
        <v>#REF!</v>
      </c>
      <c r="BI54" s="603"/>
      <c r="BJ54" s="670" t="e">
        <f t="shared" ref="BJ54" si="1045">IF(AK54="&lt;0.5","a",IF(AK54="-","b",AK54*1))</f>
        <v>#REF!</v>
      </c>
      <c r="BK54" s="670" t="e">
        <f t="shared" si="1022"/>
        <v>#REF!</v>
      </c>
      <c r="BL54" s="670" t="e">
        <f t="shared" si="1023"/>
        <v>#REF!</v>
      </c>
      <c r="BM54" s="670" t="e">
        <f t="shared" si="1024"/>
        <v>#REF!</v>
      </c>
      <c r="BN54" s="670" t="e">
        <f t="shared" si="1025"/>
        <v>#REF!</v>
      </c>
      <c r="BO54" s="670" t="e">
        <f t="shared" si="1026"/>
        <v>#REF!</v>
      </c>
      <c r="BP54" s="670" t="e">
        <f t="shared" si="1027"/>
        <v>#REF!</v>
      </c>
      <c r="BQ54" s="670" t="e">
        <f t="shared" si="1028"/>
        <v>#REF!</v>
      </c>
      <c r="BR54" s="670" t="e">
        <f t="shared" si="1029"/>
        <v>#REF!</v>
      </c>
      <c r="BS54" s="670" t="e">
        <f t="shared" si="1030"/>
        <v>#REF!</v>
      </c>
      <c r="BT54" s="670" t="e">
        <f t="shared" si="1031"/>
        <v>#REF!</v>
      </c>
      <c r="BU54" s="670" t="e">
        <f t="shared" si="1032"/>
        <v>#REF!</v>
      </c>
      <c r="BV54" s="670" t="e">
        <f t="shared" si="1033"/>
        <v>#REF!</v>
      </c>
      <c r="BW54" s="670" t="e">
        <f t="shared" si="1034"/>
        <v>#REF!</v>
      </c>
      <c r="BX54" s="670" t="e">
        <f t="shared" si="1035"/>
        <v>#REF!</v>
      </c>
      <c r="BY54" s="670" t="e">
        <f t="shared" si="1036"/>
        <v>#REF!</v>
      </c>
      <c r="BZ54" s="670" t="e">
        <f t="shared" si="1037"/>
        <v>#REF!</v>
      </c>
      <c r="CA54" s="670" t="e">
        <f t="shared" si="1038"/>
        <v>#REF!</v>
      </c>
      <c r="CB54" s="670" t="e">
        <f t="shared" si="1039"/>
        <v>#REF!</v>
      </c>
      <c r="CC54" s="670" t="e">
        <f t="shared" si="1040"/>
        <v>#REF!</v>
      </c>
      <c r="CD54" s="670" t="e">
        <f t="shared" si="1041"/>
        <v>#REF!</v>
      </c>
      <c r="CE54" s="670" t="e">
        <f t="shared" si="1042"/>
        <v>#REF!</v>
      </c>
      <c r="CF54" s="670" t="e">
        <f t="shared" si="1043"/>
        <v>#REF!</v>
      </c>
      <c r="CG54" s="670" t="e">
        <f t="shared" si="1044"/>
        <v>#REF!</v>
      </c>
      <c r="CI54" s="668">
        <f>COUNTIF(BJ54:CG54,"a")</f>
        <v>0</v>
      </c>
      <c r="CJ54" s="668">
        <f>COUNTIF(BJ54:CG54,"b")</f>
        <v>0</v>
      </c>
      <c r="CK54" s="668">
        <f>COUNTIF(BJ54:CG54,"&gt;=0")</f>
        <v>0</v>
      </c>
      <c r="CL54" s="668">
        <f>COUNTA(BJ54:CG54)</f>
        <v>24</v>
      </c>
      <c r="CO54" s="103" t="e">
        <f>AVERAGEA(BJ54:CG54)</f>
        <v>#REF!</v>
      </c>
    </row>
    <row r="55" spans="1:93" s="103" customFormat="1" ht="12.95" customHeight="1" x14ac:dyDescent="0.15">
      <c r="A55" s="1447"/>
      <c r="B55" s="192" t="s">
        <v>2</v>
      </c>
      <c r="C55" s="181"/>
      <c r="D55" s="182" t="s">
        <v>10</v>
      </c>
      <c r="E55" s="106" t="e">
        <f t="shared" ref="E55:M55" si="1046">IF(AK55="&lt;1","&lt;1",ROUND(AK55,IF(AK55&lt;100,0,-1)))</f>
        <v>#REF!</v>
      </c>
      <c r="F55" s="106" t="e">
        <f t="shared" si="1046"/>
        <v>#REF!</v>
      </c>
      <c r="G55" s="106" t="e">
        <f t="shared" si="1046"/>
        <v>#REF!</v>
      </c>
      <c r="H55" s="106" t="e">
        <f t="shared" si="1046"/>
        <v>#REF!</v>
      </c>
      <c r="I55" s="106" t="e">
        <f t="shared" si="1046"/>
        <v>#REF!</v>
      </c>
      <c r="J55" s="106" t="e">
        <f t="shared" si="1046"/>
        <v>#REF!</v>
      </c>
      <c r="K55" s="106" t="e">
        <f t="shared" si="1046"/>
        <v>#REF!</v>
      </c>
      <c r="L55" s="106" t="e">
        <f t="shared" si="1046"/>
        <v>#REF!</v>
      </c>
      <c r="M55" s="106" t="e">
        <f t="shared" si="1046"/>
        <v>#REF!</v>
      </c>
      <c r="N55" s="106" t="e">
        <f>IF(AT55="&lt;1","&lt;1",ROUND(AT55,IF(AT55&lt;100,0,-1)))</f>
        <v>#REF!</v>
      </c>
      <c r="O55" s="106" t="e">
        <f t="shared" ref="O55:AB55" si="1047">IF(AU55="&lt;1","&lt;1",ROUND(AU55,IF(AU55&lt;100,0,-1)))</f>
        <v>#REF!</v>
      </c>
      <c r="P55" s="111" t="e">
        <f t="shared" si="1047"/>
        <v>#REF!</v>
      </c>
      <c r="Q55" s="112" t="e">
        <f t="shared" si="1047"/>
        <v>#REF!</v>
      </c>
      <c r="R55" s="106" t="e">
        <f t="shared" si="1047"/>
        <v>#REF!</v>
      </c>
      <c r="S55" s="106" t="e">
        <f t="shared" si="1047"/>
        <v>#REF!</v>
      </c>
      <c r="T55" s="106" t="e">
        <f t="shared" si="1047"/>
        <v>#REF!</v>
      </c>
      <c r="U55" s="106" t="e">
        <f t="shared" si="1047"/>
        <v>#REF!</v>
      </c>
      <c r="V55" s="106" t="e">
        <f t="shared" si="1047"/>
        <v>#REF!</v>
      </c>
      <c r="W55" s="106" t="e">
        <f t="shared" si="1047"/>
        <v>#REF!</v>
      </c>
      <c r="X55" s="106" t="e">
        <f t="shared" si="1047"/>
        <v>#REF!</v>
      </c>
      <c r="Y55" s="113" t="e">
        <f t="shared" si="1047"/>
        <v>#REF!</v>
      </c>
      <c r="Z55" s="113" t="e">
        <f t="shared" si="1047"/>
        <v>#REF!</v>
      </c>
      <c r="AA55" s="113" t="e">
        <f t="shared" si="1047"/>
        <v>#REF!</v>
      </c>
      <c r="AB55" s="106" t="e">
        <f t="shared" si="1047"/>
        <v>#REF!</v>
      </c>
      <c r="AC55" s="114" t="e">
        <f>IF(AVERAGEA(AK55:BH55)&lt;1,"&lt;1",ROUND(AVERAGEA(AK55:BH55),IF(AVERAGEA(AK55:BH55)&lt;100,0,-1)))</f>
        <v>#REF!</v>
      </c>
      <c r="AD55" s="110" t="e">
        <f>IF(MAXA(AK55:BH55)&lt;1,"&lt;1",MAXA(AK55:BH55))</f>
        <v>#REF!</v>
      </c>
      <c r="AE55" s="135" t="e">
        <f>IF(MINA(AK55:BH55)&lt;1,"&lt;1",MINA(AK55:BH55))</f>
        <v>#REF!</v>
      </c>
      <c r="AF55" s="99" t="e">
        <f>AVERAGEA(AK55:BH55)</f>
        <v>#REF!</v>
      </c>
      <c r="AK55" s="189" t="e">
        <f>#REF!</f>
        <v>#REF!</v>
      </c>
      <c r="AL55" s="189" t="e">
        <f>#REF!</f>
        <v>#REF!</v>
      </c>
      <c r="AM55" s="189" t="e">
        <f>#REF!</f>
        <v>#REF!</v>
      </c>
      <c r="AN55" s="189" t="e">
        <f>#REF!</f>
        <v>#REF!</v>
      </c>
      <c r="AO55" s="189" t="e">
        <f>#REF!</f>
        <v>#REF!</v>
      </c>
      <c r="AP55" s="189" t="e">
        <f>#REF!</f>
        <v>#REF!</v>
      </c>
      <c r="AQ55" s="189" t="e">
        <f>#REF!</f>
        <v>#REF!</v>
      </c>
      <c r="AR55" s="189" t="e">
        <f>#REF!</f>
        <v>#REF!</v>
      </c>
      <c r="AS55" s="189" t="e">
        <f>#REF!</f>
        <v>#REF!</v>
      </c>
      <c r="AT55" s="189" t="e">
        <f>#REF!</f>
        <v>#REF!</v>
      </c>
      <c r="AU55" s="189" t="e">
        <f>#REF!</f>
        <v>#REF!</v>
      </c>
      <c r="AV55" s="191" t="e">
        <f>#REF!</f>
        <v>#REF!</v>
      </c>
      <c r="AW55" s="114" t="e">
        <f>#REF!</f>
        <v>#REF!</v>
      </c>
      <c r="AX55" s="189" t="e">
        <f>#REF!</f>
        <v>#REF!</v>
      </c>
      <c r="AY55" s="189" t="e">
        <f>#REF!</f>
        <v>#REF!</v>
      </c>
      <c r="AZ55" s="189" t="e">
        <f>#REF!</f>
        <v>#REF!</v>
      </c>
      <c r="BA55" s="189" t="e">
        <f>#REF!</f>
        <v>#REF!</v>
      </c>
      <c r="BB55" s="189" t="e">
        <f>#REF!</f>
        <v>#REF!</v>
      </c>
      <c r="BC55" s="189" t="e">
        <f>#REF!</f>
        <v>#REF!</v>
      </c>
      <c r="BD55" s="189" t="e">
        <f>#REF!</f>
        <v>#REF!</v>
      </c>
      <c r="BE55" s="190" t="e">
        <f>#REF!</f>
        <v>#REF!</v>
      </c>
      <c r="BF55" s="190" t="e">
        <f>#REF!</f>
        <v>#REF!</v>
      </c>
      <c r="BG55" s="190" t="e">
        <f>#REF!</f>
        <v>#REF!</v>
      </c>
      <c r="BH55" s="189" t="e">
        <f>#REF!</f>
        <v>#REF!</v>
      </c>
      <c r="BI55" s="446"/>
    </row>
    <row r="56" spans="1:93" s="103" customFormat="1" ht="12.95" customHeight="1" x14ac:dyDescent="0.15">
      <c r="A56" s="1447"/>
      <c r="B56" s="192" t="s">
        <v>3</v>
      </c>
      <c r="C56" s="181"/>
      <c r="D56" s="182" t="s">
        <v>10</v>
      </c>
      <c r="E56" s="189" t="e">
        <f t="shared" ref="E56" si="1048">TEXT(AK56,IF(AK56&lt;10,"0.0;_・","0;_・"))</f>
        <v>#REF!</v>
      </c>
      <c r="F56" s="189" t="e">
        <f t="shared" ref="F56" si="1049">TEXT(AL56,IF(AL56&lt;10,"0.0;_・","0;_・"))</f>
        <v>#REF!</v>
      </c>
      <c r="G56" s="189" t="e">
        <f t="shared" ref="G56" si="1050">TEXT(AM56,IF(AM56&lt;10,"0.0;_・","0;_・"))</f>
        <v>#REF!</v>
      </c>
      <c r="H56" s="189" t="e">
        <f t="shared" ref="H56" si="1051">TEXT(AN56,IF(AN56&lt;10,"0.0;_・","0;_・"))</f>
        <v>#REF!</v>
      </c>
      <c r="I56" s="189" t="e">
        <f t="shared" ref="I56" si="1052">TEXT(AO56,IF(AO56&lt;10,"0.0;_・","0;_・"))</f>
        <v>#REF!</v>
      </c>
      <c r="J56" s="189" t="e">
        <f t="shared" ref="J56" si="1053">TEXT(AP56,IF(AP56&lt;10,"0.0;_・","0;_・"))</f>
        <v>#REF!</v>
      </c>
      <c r="K56" s="189" t="e">
        <f t="shared" ref="K56" si="1054">TEXT(AQ56,IF(AQ56&lt;10,"0.0;_・","0;_・"))</f>
        <v>#REF!</v>
      </c>
      <c r="L56" s="189" t="e">
        <f t="shared" ref="L56" si="1055">TEXT(AR56,IF(AR56&lt;10,"0.0;_・","0;_・"))</f>
        <v>#REF!</v>
      </c>
      <c r="M56" s="189" t="e">
        <f t="shared" ref="M56" si="1056">TEXT(AS56,IF(AS56&lt;10,"0.0;_・","0;_・"))</f>
        <v>#REF!</v>
      </c>
      <c r="N56" s="189" t="e">
        <f t="shared" ref="N56" si="1057">TEXT(AT56,IF(AT56&lt;10,"0.0;_・","0;_・"))</f>
        <v>#REF!</v>
      </c>
      <c r="O56" s="189" t="e">
        <f t="shared" ref="O56" si="1058">TEXT(AU56,IF(AU56&lt;10,"0.0;_・","0;_・"))</f>
        <v>#REF!</v>
      </c>
      <c r="P56" s="191" t="e">
        <f t="shared" ref="P56" si="1059">TEXT(AV56,IF(AV56&lt;10,"0.0;_・","0;_・"))</f>
        <v>#REF!</v>
      </c>
      <c r="Q56" s="114" t="e">
        <f t="shared" ref="Q56" si="1060">TEXT(AW56,IF(AW56&lt;10,"0.0;_・","0;_・"))</f>
        <v>#REF!</v>
      </c>
      <c r="R56" s="189" t="e">
        <f t="shared" ref="R56" si="1061">TEXT(AX56,IF(AX56&lt;10,"0.0;_・","0;_・"))</f>
        <v>#REF!</v>
      </c>
      <c r="S56" s="189" t="e">
        <f t="shared" ref="S56" si="1062">TEXT(AY56,IF(AY56&lt;10,"0.0;_・","0;_・"))</f>
        <v>#REF!</v>
      </c>
      <c r="T56" s="189" t="e">
        <f t="shared" ref="T56" si="1063">TEXT(AZ56,IF(AZ56&lt;10,"0.0;_・","0;_・"))</f>
        <v>#REF!</v>
      </c>
      <c r="U56" s="189" t="e">
        <f t="shared" ref="U56" si="1064">TEXT(BA56,IF(BA56&lt;10,"0.0;_・","0;_・"))</f>
        <v>#REF!</v>
      </c>
      <c r="V56" s="189" t="e">
        <f t="shared" ref="V56" si="1065">TEXT(BB56,IF(BB56&lt;10,"0.0;_・","0;_・"))</f>
        <v>#REF!</v>
      </c>
      <c r="W56" s="189" t="e">
        <f t="shared" ref="W56" si="1066">TEXT(BC56,IF(BC56&lt;10,"0.0;_・","0;_・"))</f>
        <v>#REF!</v>
      </c>
      <c r="X56" s="189" t="e">
        <f t="shared" ref="X56" si="1067">TEXT(BD56,IF(BD56&lt;10,"0.0;_・","0;_・"))</f>
        <v>#REF!</v>
      </c>
      <c r="Y56" s="190" t="e">
        <f t="shared" ref="Y56" si="1068">TEXT(BE56,IF(BE56&lt;10,"0.0;_・","0;_・"))</f>
        <v>#REF!</v>
      </c>
      <c r="Z56" s="190" t="e">
        <f t="shared" ref="Z56" si="1069">TEXT(BF56,IF(BF56&lt;10,"0.0;_・","0;_・"))</f>
        <v>#REF!</v>
      </c>
      <c r="AA56" s="190" t="e">
        <f t="shared" ref="AA56" si="1070">TEXT(BG56,IF(BG56&lt;10,"0.0;_・","0;_・"))</f>
        <v>#REF!</v>
      </c>
      <c r="AB56" s="189" t="e">
        <f t="shared" ref="AB56" si="1071">TEXT(BH56,IF(BH56&lt;10,"0.0;_・","0;_・"))</f>
        <v>#REF!</v>
      </c>
      <c r="AC56" s="114" t="e">
        <f>IF(AVERAGEA(AK56:BH56)&lt;1,"&lt;1.0",TEXT(AVERAGEA(AK56:BH56),IF(AVERAGEA(AK56:BH56)&lt;10,"0.0;_・","0;_・")))</f>
        <v>#REF!</v>
      </c>
      <c r="AD56" s="110" t="e">
        <f>IF(MAXA(AK56:BH56)&lt;1,"&lt;1.0",TEXT(MAXA(AK56:BH56),IF(MAXA(AK56:BH56)&lt;10,"0.0;_・","0;_・")))</f>
        <v>#REF!</v>
      </c>
      <c r="AE56" s="135" t="e">
        <f>IF(MINA(AK56:BH56)&lt;1,"&lt;1.0",TEXT(MINA(AK56:BH56),IF(MINA(AK56:BH56)&lt;10,"0.0;_・","0;_・")))</f>
        <v>#REF!</v>
      </c>
      <c r="AF56" s="99" t="e">
        <f>AVERAGEA(AK56:BH56)</f>
        <v>#REF!</v>
      </c>
      <c r="AK56" s="183" t="e">
        <f>#REF!</f>
        <v>#REF!</v>
      </c>
      <c r="AL56" s="183" t="e">
        <f>#REF!</f>
        <v>#REF!</v>
      </c>
      <c r="AM56" s="183" t="e">
        <f>#REF!</f>
        <v>#REF!</v>
      </c>
      <c r="AN56" s="183" t="e">
        <f>#REF!</f>
        <v>#REF!</v>
      </c>
      <c r="AO56" s="183" t="e">
        <f>#REF!</f>
        <v>#REF!</v>
      </c>
      <c r="AP56" s="183" t="e">
        <f>#REF!</f>
        <v>#REF!</v>
      </c>
      <c r="AQ56" s="183" t="e">
        <f>#REF!</f>
        <v>#REF!</v>
      </c>
      <c r="AR56" s="183" t="e">
        <f>#REF!</f>
        <v>#REF!</v>
      </c>
      <c r="AS56" s="183" t="e">
        <f>#REF!</f>
        <v>#REF!</v>
      </c>
      <c r="AT56" s="183" t="e">
        <f>#REF!</f>
        <v>#REF!</v>
      </c>
      <c r="AU56" s="183" t="e">
        <f>#REF!</f>
        <v>#REF!</v>
      </c>
      <c r="AV56" s="227" t="e">
        <f>#REF!</f>
        <v>#REF!</v>
      </c>
      <c r="AW56" s="185" t="e">
        <f>#REF!</f>
        <v>#REF!</v>
      </c>
      <c r="AX56" s="183" t="e">
        <f>#REF!</f>
        <v>#REF!</v>
      </c>
      <c r="AY56" s="183" t="e">
        <f>#REF!</f>
        <v>#REF!</v>
      </c>
      <c r="AZ56" s="183" t="e">
        <f>#REF!</f>
        <v>#REF!</v>
      </c>
      <c r="BA56" s="183" t="e">
        <f>#REF!</f>
        <v>#REF!</v>
      </c>
      <c r="BB56" s="183" t="e">
        <f>#REF!</f>
        <v>#REF!</v>
      </c>
      <c r="BC56" s="183" t="e">
        <f>#REF!</f>
        <v>#REF!</v>
      </c>
      <c r="BD56" s="183" t="e">
        <f>#REF!</f>
        <v>#REF!</v>
      </c>
      <c r="BE56" s="186" t="e">
        <f>#REF!</f>
        <v>#REF!</v>
      </c>
      <c r="BF56" s="186" t="e">
        <f>#REF!</f>
        <v>#REF!</v>
      </c>
      <c r="BG56" s="186" t="e">
        <f>#REF!</f>
        <v>#REF!</v>
      </c>
      <c r="BH56" s="183" t="e">
        <f>#REF!</f>
        <v>#REF!</v>
      </c>
      <c r="BI56" s="442"/>
    </row>
    <row r="57" spans="1:93" s="103" customFormat="1" ht="12.95" customHeight="1" x14ac:dyDescent="0.15">
      <c r="A57" s="1447"/>
      <c r="B57" s="235" t="s">
        <v>74</v>
      </c>
      <c r="C57" s="680"/>
      <c r="D57" s="236" t="s">
        <v>75</v>
      </c>
      <c r="E57" s="237" t="e">
        <f>AK57</f>
        <v>#REF!</v>
      </c>
      <c r="F57" s="237" t="e">
        <f t="shared" ref="F57" si="1072">AL57</f>
        <v>#REF!</v>
      </c>
      <c r="G57" s="237" t="e">
        <f t="shared" ref="G57" si="1073">AM57</f>
        <v>#REF!</v>
      </c>
      <c r="H57" s="237" t="e">
        <f t="shared" ref="H57" si="1074">AN57</f>
        <v>#REF!</v>
      </c>
      <c r="I57" s="237" t="e">
        <f t="shared" ref="I57" si="1075">AO57</f>
        <v>#REF!</v>
      </c>
      <c r="J57" s="237" t="e">
        <f t="shared" ref="J57" si="1076">AP57</f>
        <v>#REF!</v>
      </c>
      <c r="K57" s="237" t="e">
        <f t="shared" ref="K57" si="1077">AQ57</f>
        <v>#REF!</v>
      </c>
      <c r="L57" s="237" t="e">
        <f t="shared" ref="L57" si="1078">AR57</f>
        <v>#REF!</v>
      </c>
      <c r="M57" s="565" t="e">
        <f t="shared" ref="M57" si="1079">AS57</f>
        <v>#REF!</v>
      </c>
      <c r="N57" s="237" t="e">
        <f t="shared" ref="N57" si="1080">AT57</f>
        <v>#REF!</v>
      </c>
      <c r="O57" s="237" t="e">
        <f t="shared" ref="O57" si="1081">AU57</f>
        <v>#REF!</v>
      </c>
      <c r="P57" s="302" t="e">
        <f t="shared" ref="P57" si="1082">AV57</f>
        <v>#REF!</v>
      </c>
      <c r="Q57" s="240" t="e">
        <f t="shared" ref="Q57" si="1083">AW57</f>
        <v>#REF!</v>
      </c>
      <c r="R57" s="237" t="e">
        <f t="shared" ref="R57" si="1084">AX57</f>
        <v>#REF!</v>
      </c>
      <c r="S57" s="237" t="e">
        <f t="shared" ref="S57" si="1085">AY57</f>
        <v>#REF!</v>
      </c>
      <c r="T57" s="237" t="e">
        <f t="shared" ref="T57" si="1086">AZ57</f>
        <v>#REF!</v>
      </c>
      <c r="U57" s="237" t="e">
        <f t="shared" ref="U57" si="1087">BA57</f>
        <v>#REF!</v>
      </c>
      <c r="V57" s="237" t="e">
        <f t="shared" ref="V57" si="1088">BB57</f>
        <v>#REF!</v>
      </c>
      <c r="W57" s="237" t="e">
        <f t="shared" ref="W57" si="1089">BC57</f>
        <v>#REF!</v>
      </c>
      <c r="X57" s="237" t="e">
        <f t="shared" ref="X57" si="1090">BD57</f>
        <v>#REF!</v>
      </c>
      <c r="Y57" s="241" t="e">
        <f t="shared" ref="Y57" si="1091">BE57</f>
        <v>#REF!</v>
      </c>
      <c r="Z57" s="241" t="e">
        <f t="shared" ref="Z57" si="1092">BF57</f>
        <v>#REF!</v>
      </c>
      <c r="AA57" s="241" t="e">
        <f t="shared" ref="AA57" si="1093">BG57</f>
        <v>#REF!</v>
      </c>
      <c r="AB57" s="237" t="e">
        <f>BH57</f>
        <v>#REF!</v>
      </c>
      <c r="AC57" s="240" t="e">
        <f>ROUND(AVERAGE(AK57:BH57),IF(AVERAGE(AK57:BH57)&lt;100,0,IF(AVERAGE(AK57:BH57)&lt;1000,-1,IF(AVERAGE(AK57:BH57)&lt;10000,-3,IF(AVERAGE(AK57:BH57)&lt;100000,-3,-4)))))</f>
        <v>#REF!</v>
      </c>
      <c r="AD57" s="521" t="e">
        <f>MAX(AK57:BH57)</f>
        <v>#REF!</v>
      </c>
      <c r="AE57" s="265" t="e">
        <f>MIN(AK57:BH57)</f>
        <v>#REF!</v>
      </c>
      <c r="AF57" s="99" t="e">
        <f>AVERAGE(AK57:BH57)</f>
        <v>#REF!</v>
      </c>
      <c r="AK57" s="237" t="e">
        <f>#REF!</f>
        <v>#REF!</v>
      </c>
      <c r="AL57" s="237" t="e">
        <f>#REF!</f>
        <v>#REF!</v>
      </c>
      <c r="AM57" s="237" t="e">
        <f>#REF!</f>
        <v>#REF!</v>
      </c>
      <c r="AN57" s="237" t="e">
        <f>#REF!</f>
        <v>#REF!</v>
      </c>
      <c r="AO57" s="237" t="e">
        <f>#REF!</f>
        <v>#REF!</v>
      </c>
      <c r="AP57" s="237" t="e">
        <f>#REF!</f>
        <v>#REF!</v>
      </c>
      <c r="AQ57" s="237" t="e">
        <f>#REF!</f>
        <v>#REF!</v>
      </c>
      <c r="AR57" s="237" t="e">
        <f>#REF!</f>
        <v>#REF!</v>
      </c>
      <c r="AS57" s="118" t="e">
        <f>#REF!</f>
        <v>#REF!</v>
      </c>
      <c r="AT57" s="237" t="e">
        <f>#REF!</f>
        <v>#REF!</v>
      </c>
      <c r="AU57" s="237" t="e">
        <f>#REF!</f>
        <v>#REF!</v>
      </c>
      <c r="AV57" s="302" t="e">
        <f>#REF!</f>
        <v>#REF!</v>
      </c>
      <c r="AW57" s="240" t="e">
        <f>#REF!</f>
        <v>#REF!</v>
      </c>
      <c r="AX57" s="237" t="e">
        <f>#REF!</f>
        <v>#REF!</v>
      </c>
      <c r="AY57" s="237" t="e">
        <f>#REF!</f>
        <v>#REF!</v>
      </c>
      <c r="AZ57" s="237" t="e">
        <f>#REF!</f>
        <v>#REF!</v>
      </c>
      <c r="BA57" s="237" t="e">
        <f>#REF!</f>
        <v>#REF!</v>
      </c>
      <c r="BB57" s="237" t="e">
        <f>#REF!</f>
        <v>#REF!</v>
      </c>
      <c r="BC57" s="237" t="e">
        <f>#REF!</f>
        <v>#REF!</v>
      </c>
      <c r="BD57" s="237" t="e">
        <f>#REF!</f>
        <v>#REF!</v>
      </c>
      <c r="BE57" s="241" t="e">
        <f>#REF!</f>
        <v>#REF!</v>
      </c>
      <c r="BF57" s="241" t="e">
        <f>#REF!</f>
        <v>#REF!</v>
      </c>
      <c r="BG57" s="241" t="e">
        <f>#REF!</f>
        <v>#REF!</v>
      </c>
      <c r="BH57" s="237" t="e">
        <f>#REF!</f>
        <v>#REF!</v>
      </c>
      <c r="BI57" s="446"/>
    </row>
    <row r="58" spans="1:93" s="103" customFormat="1" ht="12.95" customHeight="1" x14ac:dyDescent="0.15">
      <c r="A58" s="1447"/>
      <c r="B58" s="193" t="s">
        <v>76</v>
      </c>
      <c r="C58" s="677"/>
      <c r="D58" s="194" t="s">
        <v>10</v>
      </c>
      <c r="E58" s="195" t="e">
        <f t="shared" ref="E58:E62" si="1094">TEXT(AK58,IF(AK58&lt;10,"0.0;_・","0;_・"))</f>
        <v>#REF!</v>
      </c>
      <c r="F58" s="195" t="e">
        <f t="shared" ref="F58:F62" si="1095">TEXT(AL58,IF(AL58&lt;10,"0.0;_・","0;_・"))</f>
        <v>#REF!</v>
      </c>
      <c r="G58" s="195" t="e">
        <f t="shared" ref="G58:G62" si="1096">TEXT(AM58,IF(AM58&lt;10,"0.0;_・","0;_・"))</f>
        <v>#REF!</v>
      </c>
      <c r="H58" s="195" t="e">
        <f t="shared" ref="H58:H62" si="1097">TEXT(AN58,IF(AN58&lt;10,"0.0;_・","0;_・"))</f>
        <v>#REF!</v>
      </c>
      <c r="I58" s="195" t="e">
        <f t="shared" ref="I58:I62" si="1098">TEXT(AO58,IF(AO58&lt;10,"0.0;_・","0;_・"))</f>
        <v>#REF!</v>
      </c>
      <c r="J58" s="195" t="e">
        <f t="shared" ref="J58:J62" si="1099">TEXT(AP58,IF(AP58&lt;10,"0.0;_・","0;_・"))</f>
        <v>#REF!</v>
      </c>
      <c r="K58" s="195" t="e">
        <f t="shared" ref="K58:K62" si="1100">TEXT(AQ58,IF(AQ58&lt;10,"0.0;_・","0;_・"))</f>
        <v>#REF!</v>
      </c>
      <c r="L58" s="195" t="e">
        <f t="shared" ref="L58:L62" si="1101">TEXT(AR58,IF(AR58&lt;10,"0.0;_・","0;_・"))</f>
        <v>#REF!</v>
      </c>
      <c r="M58" s="195" t="e">
        <f t="shared" ref="M58:M62" si="1102">TEXT(AS58,IF(AS58&lt;10,"0.0;_・","0;_・"))</f>
        <v>#REF!</v>
      </c>
      <c r="N58" s="195" t="e">
        <f t="shared" ref="N58:N62" si="1103">TEXT(AT58,IF(AT58&lt;10,"0.0;_・","0;_・"))</f>
        <v>#REF!</v>
      </c>
      <c r="O58" s="195" t="e">
        <f t="shared" ref="O58:O62" si="1104">TEXT(AU58,IF(AU58&lt;10,"0.0;_・","0;_・"))</f>
        <v>#REF!</v>
      </c>
      <c r="P58" s="196" t="e">
        <f t="shared" ref="P58:P62" si="1105">TEXT(AV58,IF(AV58&lt;10,"0.0;_・","0;_・"))</f>
        <v>#REF!</v>
      </c>
      <c r="Q58" s="554" t="e">
        <f t="shared" ref="Q58:Q62" si="1106">TEXT(AW58,IF(AW58&lt;10,"0.0;_・","0;_・"))</f>
        <v>#REF!</v>
      </c>
      <c r="R58" s="195" t="e">
        <f t="shared" ref="R58:R62" si="1107">TEXT(AX58,IF(AX58&lt;10,"0.0;_・","0;_・"))</f>
        <v>#REF!</v>
      </c>
      <c r="S58" s="195" t="e">
        <f t="shared" ref="S58:S62" si="1108">TEXT(AY58,IF(AY58&lt;10,"0.0;_・","0;_・"))</f>
        <v>#REF!</v>
      </c>
      <c r="T58" s="195" t="e">
        <f t="shared" ref="T58:T62" si="1109">TEXT(AZ58,IF(AZ58&lt;10,"0.0;_・","0;_・"))</f>
        <v>#REF!</v>
      </c>
      <c r="U58" s="195" t="e">
        <f t="shared" ref="U58:U62" si="1110">TEXT(BA58,IF(BA58&lt;10,"0.0;_・","0;_・"))</f>
        <v>#REF!</v>
      </c>
      <c r="V58" s="195" t="e">
        <f t="shared" ref="V58:V62" si="1111">TEXT(BB58,IF(BB58&lt;10,"0.0;_・","0;_・"))</f>
        <v>#REF!</v>
      </c>
      <c r="W58" s="195" t="e">
        <f t="shared" ref="W58:W62" si="1112">TEXT(BC58,IF(BC58&lt;10,"0.0;_・","0;_・"))</f>
        <v>#REF!</v>
      </c>
      <c r="X58" s="195" t="e">
        <f t="shared" ref="X58:X62" si="1113">TEXT(BD58,IF(BD58&lt;10,"0.0;_・","0;_・"))</f>
        <v>#REF!</v>
      </c>
      <c r="Y58" s="199" t="e">
        <f t="shared" ref="Y58:Y62" si="1114">TEXT(BE58,IF(BE58&lt;10,"0.0;_・","0;_・"))</f>
        <v>#REF!</v>
      </c>
      <c r="Z58" s="199" t="e">
        <f t="shared" ref="Z58:Z62" si="1115">TEXT(BF58,IF(BF58&lt;10,"0.0;_・","0;_・"))</f>
        <v>#REF!</v>
      </c>
      <c r="AA58" s="199" t="e">
        <f t="shared" ref="AA58:AA62" si="1116">TEXT(BG58,IF(BG58&lt;10,"0.0;_・","0;_・"))</f>
        <v>#REF!</v>
      </c>
      <c r="AB58" s="561" t="e">
        <f t="shared" ref="AB58:AB62" si="1117">TEXT(BH58,IF(BH58&lt;10,"0.0;_・","0;_・"))</f>
        <v>#REF!</v>
      </c>
      <c r="AC58" s="554" t="e">
        <f t="shared" ref="AC58:AC60" si="1118">IF(AVERAGEA(AK58:BH58)&lt;0.1,"&lt;0.1",TEXT(AVERAGEA(AK58:BH58),IF(AVERAGEA(AK58:BH58)&lt;10,"0.0;_・","0;_・")))</f>
        <v>#REF!</v>
      </c>
      <c r="AD58" s="200" t="e">
        <f t="shared" ref="AD58:AD60" si="1119">IF(MAXA(AK58:BH58)&lt;0.1,"&lt;0.1",TEXT(MAXA(AK58:BH58),IF(MAXA(AK58:BH58)&lt;10,"0.0;_・","0;_・")))</f>
        <v>#REF!</v>
      </c>
      <c r="AE58" s="201" t="e">
        <f t="shared" ref="AE58:AE60" si="1120">IF(MINA(AK58:BH58)&lt;0.1,"&lt;0.1",TEXT(MINA(AK58:BH58),IF(MINA(AK58:BH58)&lt;10,"0.0;_・","0;_・")))</f>
        <v>#REF!</v>
      </c>
      <c r="AF58" s="99" t="e">
        <f t="shared" ref="AF58:AF60" si="1121">AVERAGEA(AK58:BH58)</f>
        <v>#REF!</v>
      </c>
      <c r="AK58" s="198" t="e">
        <f>#REF!</f>
        <v>#REF!</v>
      </c>
      <c r="AL58" s="195" t="e">
        <f>#REF!</f>
        <v>#REF!</v>
      </c>
      <c r="AM58" s="195" t="e">
        <f>#REF!</f>
        <v>#REF!</v>
      </c>
      <c r="AN58" s="212" t="e">
        <f>#REF!</f>
        <v>#REF!</v>
      </c>
      <c r="AO58" s="195" t="e">
        <f>#REF!</f>
        <v>#REF!</v>
      </c>
      <c r="AP58" s="195" t="e">
        <f>#REF!</f>
        <v>#REF!</v>
      </c>
      <c r="AQ58" s="195" t="e">
        <f>#REF!</f>
        <v>#REF!</v>
      </c>
      <c r="AR58" s="195" t="e">
        <f>#REF!</f>
        <v>#REF!</v>
      </c>
      <c r="AS58" s="195" t="e">
        <f>#REF!</f>
        <v>#REF!</v>
      </c>
      <c r="AT58" s="195" t="e">
        <f>#REF!</f>
        <v>#REF!</v>
      </c>
      <c r="AU58" s="195" t="e">
        <f>#REF!</f>
        <v>#REF!</v>
      </c>
      <c r="AV58" s="196" t="e">
        <f>#REF!</f>
        <v>#REF!</v>
      </c>
      <c r="AW58" s="522" t="e">
        <f>#REF!</f>
        <v>#REF!</v>
      </c>
      <c r="AX58" s="195" t="e">
        <f>#REF!</f>
        <v>#REF!</v>
      </c>
      <c r="AY58" s="212" t="e">
        <f>#REF!</f>
        <v>#REF!</v>
      </c>
      <c r="AZ58" s="195" t="e">
        <f>#REF!</f>
        <v>#REF!</v>
      </c>
      <c r="BA58" s="195" t="e">
        <f>#REF!</f>
        <v>#REF!</v>
      </c>
      <c r="BB58" s="195" t="e">
        <f>#REF!</f>
        <v>#REF!</v>
      </c>
      <c r="BC58" s="195" t="e">
        <f>#REF!</f>
        <v>#REF!</v>
      </c>
      <c r="BD58" s="195" t="e">
        <f>#REF!</f>
        <v>#REF!</v>
      </c>
      <c r="BE58" s="396" t="e">
        <f>#REF!</f>
        <v>#REF!</v>
      </c>
      <c r="BF58" s="199" t="e">
        <f>#REF!</f>
        <v>#REF!</v>
      </c>
      <c r="BG58" s="533" t="e">
        <f>#REF!</f>
        <v>#REF!</v>
      </c>
      <c r="BH58" s="213" t="e">
        <f>#REF!</f>
        <v>#REF!</v>
      </c>
      <c r="BI58" s="603"/>
    </row>
    <row r="59" spans="1:93" s="103" customFormat="1" ht="12.95" customHeight="1" x14ac:dyDescent="0.15">
      <c r="A59" s="1447"/>
      <c r="B59" s="312" t="s">
        <v>77</v>
      </c>
      <c r="C59" s="679"/>
      <c r="D59" s="397" t="s">
        <v>10</v>
      </c>
      <c r="E59" s="575" t="e">
        <f t="shared" si="1094"/>
        <v>#REF!</v>
      </c>
      <c r="F59" s="398" t="e">
        <f t="shared" si="1095"/>
        <v>#REF!</v>
      </c>
      <c r="G59" s="398" t="e">
        <f t="shared" si="1096"/>
        <v>#REF!</v>
      </c>
      <c r="H59" s="398" t="e">
        <f t="shared" si="1097"/>
        <v>#REF!</v>
      </c>
      <c r="I59" s="398" t="e">
        <f t="shared" si="1098"/>
        <v>#REF!</v>
      </c>
      <c r="J59" s="398" t="e">
        <f t="shared" si="1099"/>
        <v>#REF!</v>
      </c>
      <c r="K59" s="398" t="e">
        <f t="shared" si="1100"/>
        <v>#REF!</v>
      </c>
      <c r="L59" s="398" t="e">
        <f t="shared" si="1101"/>
        <v>#REF!</v>
      </c>
      <c r="M59" s="398" t="e">
        <f t="shared" si="1102"/>
        <v>#REF!</v>
      </c>
      <c r="N59" s="398" t="e">
        <f t="shared" si="1103"/>
        <v>#REF!</v>
      </c>
      <c r="O59" s="398" t="e">
        <f t="shared" si="1104"/>
        <v>#REF!</v>
      </c>
      <c r="P59" s="417" t="e">
        <f t="shared" si="1105"/>
        <v>#REF!</v>
      </c>
      <c r="Q59" s="418" t="e">
        <f t="shared" si="1106"/>
        <v>#REF!</v>
      </c>
      <c r="R59" s="398" t="e">
        <f t="shared" si="1107"/>
        <v>#REF!</v>
      </c>
      <c r="S59" s="398" t="e">
        <f t="shared" si="1108"/>
        <v>#REF!</v>
      </c>
      <c r="T59" s="398" t="e">
        <f t="shared" si="1109"/>
        <v>#REF!</v>
      </c>
      <c r="U59" s="398" t="e">
        <f t="shared" si="1110"/>
        <v>#REF!</v>
      </c>
      <c r="V59" s="398" t="e">
        <f t="shared" si="1111"/>
        <v>#REF!</v>
      </c>
      <c r="W59" s="398" t="e">
        <f t="shared" si="1112"/>
        <v>#REF!</v>
      </c>
      <c r="X59" s="398" t="e">
        <f t="shared" si="1113"/>
        <v>#REF!</v>
      </c>
      <c r="Y59" s="562" t="e">
        <f t="shared" si="1114"/>
        <v>#REF!</v>
      </c>
      <c r="Z59" s="399" t="e">
        <f t="shared" si="1115"/>
        <v>#REF!</v>
      </c>
      <c r="AA59" s="399" t="e">
        <f t="shared" si="1116"/>
        <v>#REF!</v>
      </c>
      <c r="AB59" s="398" t="e">
        <f t="shared" si="1117"/>
        <v>#REF!</v>
      </c>
      <c r="AC59" s="418" t="e">
        <f t="shared" si="1118"/>
        <v>#REF!</v>
      </c>
      <c r="AD59" s="401" t="e">
        <f t="shared" si="1119"/>
        <v>#REF!</v>
      </c>
      <c r="AE59" s="402" t="e">
        <f t="shared" si="1120"/>
        <v>#REF!</v>
      </c>
      <c r="AF59" s="99" t="e">
        <f t="shared" si="1121"/>
        <v>#REF!</v>
      </c>
      <c r="AK59" s="416" t="e">
        <f>#REF!</f>
        <v>#REF!</v>
      </c>
      <c r="AL59" s="315" t="e">
        <f>#REF!</f>
        <v>#REF!</v>
      </c>
      <c r="AM59" s="315" t="e">
        <f>#REF!</f>
        <v>#REF!</v>
      </c>
      <c r="AN59" s="315" t="e">
        <f>#REF!</f>
        <v>#REF!</v>
      </c>
      <c r="AO59" s="315" t="e">
        <f>#REF!</f>
        <v>#REF!</v>
      </c>
      <c r="AP59" s="315" t="e">
        <f>#REF!</f>
        <v>#REF!</v>
      </c>
      <c r="AQ59" s="315" t="e">
        <f>#REF!</f>
        <v>#REF!</v>
      </c>
      <c r="AR59" s="315" t="e">
        <f>#REF!</f>
        <v>#REF!</v>
      </c>
      <c r="AS59" s="315" t="e">
        <f>#REF!</f>
        <v>#REF!</v>
      </c>
      <c r="AT59" s="315" t="e">
        <f>#REF!</f>
        <v>#REF!</v>
      </c>
      <c r="AU59" s="315" t="e">
        <f>#REF!</f>
        <v>#REF!</v>
      </c>
      <c r="AV59" s="316" t="e">
        <f>#REF!</f>
        <v>#REF!</v>
      </c>
      <c r="AW59" s="314" t="e">
        <f>#REF!</f>
        <v>#REF!</v>
      </c>
      <c r="AX59" s="315" t="e">
        <f>#REF!</f>
        <v>#REF!</v>
      </c>
      <c r="AY59" s="315" t="e">
        <f>#REF!</f>
        <v>#REF!</v>
      </c>
      <c r="AZ59" s="315" t="e">
        <f>#REF!</f>
        <v>#REF!</v>
      </c>
      <c r="BA59" s="398" t="e">
        <f>#REF!</f>
        <v>#REF!</v>
      </c>
      <c r="BB59" s="398" t="e">
        <f>#REF!</f>
        <v>#REF!</v>
      </c>
      <c r="BC59" s="398" t="e">
        <f>#REF!</f>
        <v>#REF!</v>
      </c>
      <c r="BD59" s="398" t="e">
        <f>#REF!</f>
        <v>#REF!</v>
      </c>
      <c r="BE59" s="400" t="e">
        <f>#REF!</f>
        <v>#REF!</v>
      </c>
      <c r="BF59" s="523" t="e">
        <f>#REF!</f>
        <v>#REF!</v>
      </c>
      <c r="BG59" s="399" t="e">
        <f>#REF!</f>
        <v>#REF!</v>
      </c>
      <c r="BH59" s="398" t="e">
        <f>#REF!</f>
        <v>#REF!</v>
      </c>
      <c r="BI59" s="446"/>
    </row>
    <row r="60" spans="1:93" s="103" customFormat="1" ht="12.95" customHeight="1" x14ac:dyDescent="0.15">
      <c r="A60" s="1447"/>
      <c r="B60" s="202" t="s">
        <v>78</v>
      </c>
      <c r="C60" s="444"/>
      <c r="D60" s="203" t="s">
        <v>10</v>
      </c>
      <c r="E60" s="204" t="e">
        <f t="shared" si="1094"/>
        <v>#REF!</v>
      </c>
      <c r="F60" s="204" t="e">
        <f t="shared" si="1095"/>
        <v>#REF!</v>
      </c>
      <c r="G60" s="204" t="e">
        <f t="shared" si="1096"/>
        <v>#REF!</v>
      </c>
      <c r="H60" s="204" t="e">
        <f t="shared" si="1097"/>
        <v>#REF!</v>
      </c>
      <c r="I60" s="204" t="e">
        <f t="shared" si="1098"/>
        <v>#REF!</v>
      </c>
      <c r="J60" s="204" t="e">
        <f t="shared" si="1099"/>
        <v>#REF!</v>
      </c>
      <c r="K60" s="204" t="e">
        <f t="shared" si="1100"/>
        <v>#REF!</v>
      </c>
      <c r="L60" s="204" t="e">
        <f t="shared" si="1101"/>
        <v>#REF!</v>
      </c>
      <c r="M60" s="204" t="e">
        <f t="shared" si="1102"/>
        <v>#REF!</v>
      </c>
      <c r="N60" s="204" t="e">
        <f t="shared" si="1103"/>
        <v>#REF!</v>
      </c>
      <c r="O60" s="204" t="e">
        <f t="shared" si="1104"/>
        <v>#REF!</v>
      </c>
      <c r="P60" s="205" t="e">
        <f t="shared" si="1105"/>
        <v>#REF!</v>
      </c>
      <c r="Q60" s="206" t="e">
        <f t="shared" si="1106"/>
        <v>#REF!</v>
      </c>
      <c r="R60" s="204" t="e">
        <f t="shared" si="1107"/>
        <v>#REF!</v>
      </c>
      <c r="S60" s="204" t="e">
        <f t="shared" si="1108"/>
        <v>#REF!</v>
      </c>
      <c r="T60" s="204" t="e">
        <f t="shared" si="1109"/>
        <v>#REF!</v>
      </c>
      <c r="U60" s="204" t="e">
        <f t="shared" si="1110"/>
        <v>#REF!</v>
      </c>
      <c r="V60" s="204" t="e">
        <f t="shared" si="1111"/>
        <v>#REF!</v>
      </c>
      <c r="W60" s="204" t="e">
        <f t="shared" si="1112"/>
        <v>#REF!</v>
      </c>
      <c r="X60" s="204" t="e">
        <f t="shared" si="1113"/>
        <v>#REF!</v>
      </c>
      <c r="Y60" s="207" t="e">
        <f t="shared" si="1114"/>
        <v>#REF!</v>
      </c>
      <c r="Z60" s="207" t="e">
        <f t="shared" si="1115"/>
        <v>#REF!</v>
      </c>
      <c r="AA60" s="207" t="e">
        <f t="shared" si="1116"/>
        <v>#REF!</v>
      </c>
      <c r="AB60" s="204" t="e">
        <f t="shared" si="1117"/>
        <v>#REF!</v>
      </c>
      <c r="AC60" s="599" t="e">
        <f t="shared" si="1118"/>
        <v>#REF!</v>
      </c>
      <c r="AD60" s="208" t="e">
        <f t="shared" si="1119"/>
        <v>#REF!</v>
      </c>
      <c r="AE60" s="209" t="e">
        <f t="shared" si="1120"/>
        <v>#REF!</v>
      </c>
      <c r="AF60" s="99" t="e">
        <f t="shared" si="1121"/>
        <v>#REF!</v>
      </c>
      <c r="AK60" s="229" t="e">
        <f>#REF!</f>
        <v>#REF!</v>
      </c>
      <c r="AL60" s="229" t="e">
        <f>#REF!</f>
        <v>#REF!</v>
      </c>
      <c r="AM60" s="229" t="e">
        <f>#REF!</f>
        <v>#REF!</v>
      </c>
      <c r="AN60" s="229" t="e">
        <f>#REF!</f>
        <v>#REF!</v>
      </c>
      <c r="AO60" s="229" t="e">
        <f>#REF!</f>
        <v>#REF!</v>
      </c>
      <c r="AP60" s="229" t="e">
        <f>#REF!</f>
        <v>#REF!</v>
      </c>
      <c r="AQ60" s="229" t="e">
        <f>#REF!</f>
        <v>#REF!</v>
      </c>
      <c r="AR60" s="229" t="e">
        <f>#REF!</f>
        <v>#REF!</v>
      </c>
      <c r="AS60" s="229" t="e">
        <f>#REF!</f>
        <v>#REF!</v>
      </c>
      <c r="AT60" s="229" t="e">
        <f>#REF!</f>
        <v>#REF!</v>
      </c>
      <c r="AU60" s="229" t="e">
        <f>#REF!</f>
        <v>#REF!</v>
      </c>
      <c r="AV60" s="318" t="e">
        <f>#REF!</f>
        <v>#REF!</v>
      </c>
      <c r="AW60" s="231" t="e">
        <f>#REF!</f>
        <v>#REF!</v>
      </c>
      <c r="AX60" s="229" t="e">
        <f>#REF!</f>
        <v>#REF!</v>
      </c>
      <c r="AY60" s="229" t="e">
        <f>#REF!</f>
        <v>#REF!</v>
      </c>
      <c r="AZ60" s="229" t="e">
        <f>#REF!</f>
        <v>#REF!</v>
      </c>
      <c r="BA60" s="229" t="e">
        <f>#REF!</f>
        <v>#REF!</v>
      </c>
      <c r="BB60" s="204" t="e">
        <f>#REF!</f>
        <v>#REF!</v>
      </c>
      <c r="BC60" s="204" t="e">
        <f>#REF!</f>
        <v>#REF!</v>
      </c>
      <c r="BD60" s="229" t="e">
        <f>#REF!</f>
        <v>#REF!</v>
      </c>
      <c r="BE60" s="232" t="e">
        <f>#REF!</f>
        <v>#REF!</v>
      </c>
      <c r="BF60" s="207" t="e">
        <f>#REF!</f>
        <v>#REF!</v>
      </c>
      <c r="BG60" s="207" t="e">
        <f>#REF!</f>
        <v>#REF!</v>
      </c>
      <c r="BH60" s="204" t="e">
        <f>#REF!</f>
        <v>#REF!</v>
      </c>
      <c r="BI60" s="446"/>
    </row>
    <row r="61" spans="1:93" s="103" customFormat="1" ht="12.95" customHeight="1" x14ac:dyDescent="0.15">
      <c r="A61" s="1447"/>
      <c r="B61" s="192" t="s">
        <v>79</v>
      </c>
      <c r="C61" s="181"/>
      <c r="D61" s="182" t="s">
        <v>10</v>
      </c>
      <c r="E61" s="189" t="e">
        <f t="shared" si="1094"/>
        <v>#REF!</v>
      </c>
      <c r="F61" s="189" t="e">
        <f t="shared" si="1095"/>
        <v>#REF!</v>
      </c>
      <c r="G61" s="189" t="e">
        <f t="shared" si="1096"/>
        <v>#REF!</v>
      </c>
      <c r="H61" s="189" t="e">
        <f t="shared" si="1097"/>
        <v>#REF!</v>
      </c>
      <c r="I61" s="189" t="e">
        <f t="shared" si="1098"/>
        <v>#REF!</v>
      </c>
      <c r="J61" s="189" t="e">
        <f t="shared" si="1099"/>
        <v>#REF!</v>
      </c>
      <c r="K61" s="189" t="e">
        <f t="shared" si="1100"/>
        <v>#REF!</v>
      </c>
      <c r="L61" s="189" t="e">
        <f t="shared" si="1101"/>
        <v>#REF!</v>
      </c>
      <c r="M61" s="189" t="e">
        <f t="shared" si="1102"/>
        <v>#REF!</v>
      </c>
      <c r="N61" s="189" t="e">
        <f t="shared" si="1103"/>
        <v>#REF!</v>
      </c>
      <c r="O61" s="189" t="e">
        <f t="shared" si="1104"/>
        <v>#REF!</v>
      </c>
      <c r="P61" s="191" t="e">
        <f t="shared" si="1105"/>
        <v>#REF!</v>
      </c>
      <c r="Q61" s="114" t="e">
        <f t="shared" si="1106"/>
        <v>#REF!</v>
      </c>
      <c r="R61" s="189" t="e">
        <f t="shared" si="1107"/>
        <v>#REF!</v>
      </c>
      <c r="S61" s="189" t="e">
        <f t="shared" si="1108"/>
        <v>#REF!</v>
      </c>
      <c r="T61" s="189" t="e">
        <f t="shared" si="1109"/>
        <v>#REF!</v>
      </c>
      <c r="U61" s="189" t="e">
        <f t="shared" si="1110"/>
        <v>#REF!</v>
      </c>
      <c r="V61" s="189" t="e">
        <f t="shared" si="1111"/>
        <v>#REF!</v>
      </c>
      <c r="W61" s="189" t="e">
        <f t="shared" si="1112"/>
        <v>#REF!</v>
      </c>
      <c r="X61" s="189" t="e">
        <f t="shared" si="1113"/>
        <v>#REF!</v>
      </c>
      <c r="Y61" s="190" t="e">
        <f t="shared" si="1114"/>
        <v>#REF!</v>
      </c>
      <c r="Z61" s="190" t="e">
        <f t="shared" si="1115"/>
        <v>#REF!</v>
      </c>
      <c r="AA61" s="190" t="e">
        <f t="shared" si="1116"/>
        <v>#REF!</v>
      </c>
      <c r="AB61" s="189" t="e">
        <f t="shared" si="1117"/>
        <v>#REF!</v>
      </c>
      <c r="AC61" s="552" t="e">
        <f>IF(AVERAGEA(AK61:BH61)&lt;0.1,"&lt;0.1",TEXT(AVERAGEA(AK61:BH61),IF(AVERAGEA(AK61:BH61)&lt;10,"0.0;_・","0;_・")))</f>
        <v>#REF!</v>
      </c>
      <c r="AD61" s="110" t="e">
        <f>IF(MAXA(AK61:BH61)&lt;0.1,"&lt;0.1",TEXT(MAXA(AK61:BH61),IF(MAXA(AK61:BH61)&lt;10,"0.0;_・","0;_・")))</f>
        <v>#REF!</v>
      </c>
      <c r="AE61" s="553" t="e">
        <f>IF(MINA(AK61:BH61)&lt;0.1,"&lt;0.1",TEXT(MINA(AK61:BH61),IF(MINA(AK61:BH61)&lt;10,"0.0;_・","0;_・")))</f>
        <v>#REF!</v>
      </c>
      <c r="AF61" s="99" t="e">
        <f t="shared" ref="AF61" si="1122">AVERAGEA(AK61:BH61)</f>
        <v>#REF!</v>
      </c>
      <c r="AK61" s="183" t="e">
        <f>#REF!</f>
        <v>#REF!</v>
      </c>
      <c r="AL61" s="183" t="e">
        <f>#REF!</f>
        <v>#REF!</v>
      </c>
      <c r="AM61" s="183" t="e">
        <f>#REF!</f>
        <v>#REF!</v>
      </c>
      <c r="AN61" s="183" t="e">
        <f>#REF!</f>
        <v>#REF!</v>
      </c>
      <c r="AO61" s="183" t="e">
        <f>#REF!</f>
        <v>#REF!</v>
      </c>
      <c r="AP61" s="183" t="e">
        <f>#REF!</f>
        <v>#REF!</v>
      </c>
      <c r="AQ61" s="183" t="e">
        <f>#REF!</f>
        <v>#REF!</v>
      </c>
      <c r="AR61" s="183" t="e">
        <f>#REF!</f>
        <v>#REF!</v>
      </c>
      <c r="AS61" s="183" t="e">
        <f>#REF!</f>
        <v>#REF!</v>
      </c>
      <c r="AT61" s="183" t="e">
        <f>#REF!</f>
        <v>#REF!</v>
      </c>
      <c r="AU61" s="183" t="e">
        <f>#REF!</f>
        <v>#REF!</v>
      </c>
      <c r="AV61" s="227" t="e">
        <f>#REF!</f>
        <v>#REF!</v>
      </c>
      <c r="AW61" s="185" t="e">
        <f>#REF!</f>
        <v>#REF!</v>
      </c>
      <c r="AX61" s="183" t="e">
        <f>#REF!</f>
        <v>#REF!</v>
      </c>
      <c r="AY61" s="183" t="e">
        <f>#REF!</f>
        <v>#REF!</v>
      </c>
      <c r="AZ61" s="183" t="e">
        <f>#REF!</f>
        <v>#REF!</v>
      </c>
      <c r="BA61" s="183" t="e">
        <f>#REF!</f>
        <v>#REF!</v>
      </c>
      <c r="BB61" s="189" t="e">
        <f>#REF!</f>
        <v>#REF!</v>
      </c>
      <c r="BC61" s="189" t="e">
        <f>#REF!</f>
        <v>#REF!</v>
      </c>
      <c r="BD61" s="189" t="e">
        <f>#REF!</f>
        <v>#REF!</v>
      </c>
      <c r="BE61" s="190" t="e">
        <f>#REF!</f>
        <v>#REF!</v>
      </c>
      <c r="BF61" s="190" t="e">
        <f>#REF!</f>
        <v>#REF!</v>
      </c>
      <c r="BG61" s="190" t="e">
        <f>#REF!</f>
        <v>#REF!</v>
      </c>
      <c r="BH61" s="189" t="e">
        <f>#REF!</f>
        <v>#REF!</v>
      </c>
      <c r="BI61" s="446"/>
    </row>
    <row r="62" spans="1:93" s="103" customFormat="1" ht="12.95" customHeight="1" x14ac:dyDescent="0.15">
      <c r="A62" s="1447"/>
      <c r="B62" s="235" t="s">
        <v>80</v>
      </c>
      <c r="C62" s="680"/>
      <c r="D62" s="236" t="s">
        <v>10</v>
      </c>
      <c r="E62" s="565" t="e">
        <f t="shared" si="1094"/>
        <v>#REF!</v>
      </c>
      <c r="F62" s="565" t="e">
        <f t="shared" si="1095"/>
        <v>#REF!</v>
      </c>
      <c r="G62" s="565" t="e">
        <f t="shared" si="1096"/>
        <v>#REF!</v>
      </c>
      <c r="H62" s="565" t="e">
        <f t="shared" si="1097"/>
        <v>#REF!</v>
      </c>
      <c r="I62" s="565" t="e">
        <f t="shared" si="1098"/>
        <v>#REF!</v>
      </c>
      <c r="J62" s="565" t="e">
        <f t="shared" si="1099"/>
        <v>#REF!</v>
      </c>
      <c r="K62" s="565" t="e">
        <f t="shared" si="1100"/>
        <v>#REF!</v>
      </c>
      <c r="L62" s="565" t="e">
        <f t="shared" si="1101"/>
        <v>#REF!</v>
      </c>
      <c r="M62" s="565" t="e">
        <f t="shared" si="1102"/>
        <v>#REF!</v>
      </c>
      <c r="N62" s="565" t="e">
        <f t="shared" si="1103"/>
        <v>#REF!</v>
      </c>
      <c r="O62" s="565" t="e">
        <f t="shared" si="1104"/>
        <v>#REF!</v>
      </c>
      <c r="P62" s="566" t="e">
        <f t="shared" si="1105"/>
        <v>#REF!</v>
      </c>
      <c r="Q62" s="546" t="e">
        <f t="shared" si="1106"/>
        <v>#REF!</v>
      </c>
      <c r="R62" s="565" t="e">
        <f t="shared" si="1107"/>
        <v>#REF!</v>
      </c>
      <c r="S62" s="565" t="e">
        <f t="shared" si="1108"/>
        <v>#REF!</v>
      </c>
      <c r="T62" s="565" t="e">
        <f t="shared" si="1109"/>
        <v>#REF!</v>
      </c>
      <c r="U62" s="565" t="e">
        <f t="shared" si="1110"/>
        <v>#REF!</v>
      </c>
      <c r="V62" s="565" t="e">
        <f t="shared" si="1111"/>
        <v>#REF!</v>
      </c>
      <c r="W62" s="565" t="e">
        <f t="shared" si="1112"/>
        <v>#REF!</v>
      </c>
      <c r="X62" s="565" t="e">
        <f t="shared" si="1113"/>
        <v>#REF!</v>
      </c>
      <c r="Y62" s="567" t="e">
        <f t="shared" si="1114"/>
        <v>#REF!</v>
      </c>
      <c r="Z62" s="567" t="e">
        <f t="shared" si="1115"/>
        <v>#REF!</v>
      </c>
      <c r="AA62" s="567" t="e">
        <f t="shared" si="1116"/>
        <v>#REF!</v>
      </c>
      <c r="AB62" s="237" t="e">
        <f t="shared" si="1117"/>
        <v>#REF!</v>
      </c>
      <c r="AC62" s="433" t="e">
        <f t="shared" ref="AC62" si="1123">IF(AVERAGEA(AK62:BH62)&lt;0.1,"&lt;0.1",TEXT(AVERAGEA(AK62:BH62),IF(AVERAGEA(AK62:BH62)&lt;10,"0.0;_・","0;_・")))</f>
        <v>#REF!</v>
      </c>
      <c r="AD62" s="601" t="e">
        <f t="shared" ref="AD62" si="1124">IF(MAXA(AK62:BH62)&lt;0.1,"&lt;0.1",TEXT(MAXA(AK62:BH62),IF(MAXA(AK62:BH62)&lt;10,"0.0;_・","0;_・")))</f>
        <v>#REF!</v>
      </c>
      <c r="AE62" s="352" t="e">
        <f t="shared" ref="AE62" si="1125">IF(MINA(AK62:BH62)&lt;0.1,"&lt;0.1",TEXT(MINA(AK62:BH62),IF(MINA(AK62:BH62)&lt;10,"0.0;_・","0;_・")))</f>
        <v>#REF!</v>
      </c>
      <c r="AF62" s="99" t="e">
        <f t="shared" ref="AF62:AF63" si="1126">AVERAGEA(AK62:BH62)</f>
        <v>#REF!</v>
      </c>
      <c r="AK62" s="238" t="e">
        <f>#REF!</f>
        <v>#REF!</v>
      </c>
      <c r="AL62" s="238" t="e">
        <f>#REF!</f>
        <v>#REF!</v>
      </c>
      <c r="AM62" s="238" t="e">
        <f>#REF!</f>
        <v>#REF!</v>
      </c>
      <c r="AN62" s="238" t="e">
        <f>#REF!</f>
        <v>#REF!</v>
      </c>
      <c r="AO62" s="238" t="e">
        <f>#REF!</f>
        <v>#REF!</v>
      </c>
      <c r="AP62" s="238" t="e">
        <f>#REF!</f>
        <v>#REF!</v>
      </c>
      <c r="AQ62" s="238" t="e">
        <f>#REF!</f>
        <v>#REF!</v>
      </c>
      <c r="AR62" s="238" t="e">
        <f>#REF!</f>
        <v>#REF!</v>
      </c>
      <c r="AS62" s="238" t="e">
        <f>#REF!</f>
        <v>#REF!</v>
      </c>
      <c r="AT62" s="238" t="e">
        <f>#REF!</f>
        <v>#REF!</v>
      </c>
      <c r="AU62" s="238" t="e">
        <f>#REF!</f>
        <v>#REF!</v>
      </c>
      <c r="AV62" s="239" t="e">
        <f>#REF!</f>
        <v>#REF!</v>
      </c>
      <c r="AW62" s="132" t="e">
        <f>#REF!</f>
        <v>#REF!</v>
      </c>
      <c r="AX62" s="238" t="e">
        <f>#REF!</f>
        <v>#REF!</v>
      </c>
      <c r="AY62" s="238" t="e">
        <f>#REF!</f>
        <v>#REF!</v>
      </c>
      <c r="AZ62" s="238" t="e">
        <f>#REF!</f>
        <v>#REF!</v>
      </c>
      <c r="BA62" s="238" t="e">
        <f>#REF!</f>
        <v>#REF!</v>
      </c>
      <c r="BB62" s="238" t="e">
        <f>#REF!</f>
        <v>#REF!</v>
      </c>
      <c r="BC62" s="238" t="e">
        <f>#REF!</f>
        <v>#REF!</v>
      </c>
      <c r="BD62" s="238" t="e">
        <f>#REF!</f>
        <v>#REF!</v>
      </c>
      <c r="BE62" s="344" t="e">
        <f>#REF!</f>
        <v>#REF!</v>
      </c>
      <c r="BF62" s="344" t="e">
        <f>#REF!</f>
        <v>#REF!</v>
      </c>
      <c r="BG62" s="344" t="e">
        <f>#REF!</f>
        <v>#REF!</v>
      </c>
      <c r="BH62" s="237" t="e">
        <f>#REF!</f>
        <v>#REF!</v>
      </c>
      <c r="BI62" s="446"/>
    </row>
    <row r="63" spans="1:93" s="103" customFormat="1" ht="12.95" customHeight="1" x14ac:dyDescent="0.15">
      <c r="A63" s="1447"/>
      <c r="B63" s="404" t="s">
        <v>81</v>
      </c>
      <c r="C63" s="678"/>
      <c r="D63" s="405" t="s">
        <v>10</v>
      </c>
      <c r="E63" s="568" t="e">
        <f t="shared" ref="E63:E64" si="1127">TEXT(AK63,IF(COUNTIF(AK63,"*")=1,AK63,IF(AK63&lt;1,"0.00;_･","0.0;_･")))</f>
        <v>#REF!</v>
      </c>
      <c r="F63" s="569" t="e">
        <f t="shared" ref="F63:F64" si="1128">TEXT(AL63,IF(COUNTIF(AL63,"*")=1,AL63,IF(AL63&lt;1,"0.00;_･","0.0;_･")))</f>
        <v>#REF!</v>
      </c>
      <c r="G63" s="569" t="e">
        <f t="shared" ref="G63:G64" si="1129">TEXT(AM63,IF(COUNTIF(AM63,"*")=1,AM63,IF(AM63&lt;1,"0.00;_･","0.0;_･")))</f>
        <v>#REF!</v>
      </c>
      <c r="H63" s="569" t="e">
        <f t="shared" ref="H63:H64" si="1130">TEXT(AN63,IF(COUNTIF(AN63,"*")=1,AN63,IF(AN63&lt;1,"0.00;_･","0.0;_･")))</f>
        <v>#REF!</v>
      </c>
      <c r="I63" s="569" t="e">
        <f t="shared" ref="I63:I64" si="1131">TEXT(AO63,IF(COUNTIF(AO63,"*")=1,AO63,IF(AO63&lt;1,"0.00;_･","0.0;_･")))</f>
        <v>#REF!</v>
      </c>
      <c r="J63" s="569" t="e">
        <f t="shared" ref="J63:J64" si="1132">TEXT(AP63,IF(COUNTIF(AP63,"*")=1,AP63,IF(AP63&lt;1,"0.00;_･","0.0;_･")))</f>
        <v>#REF!</v>
      </c>
      <c r="K63" s="569" t="e">
        <f t="shared" ref="K63:K64" si="1133">TEXT(AQ63,IF(COUNTIF(AQ63,"*")=1,AQ63,IF(AQ63&lt;1,"0.00;_･","0.0;_･")))</f>
        <v>#REF!</v>
      </c>
      <c r="L63" s="569" t="e">
        <f t="shared" ref="L63:L64" si="1134">TEXT(AR63,IF(COUNTIF(AR63,"*")=1,AR63,IF(AR63&lt;1,"0.00;_･","0.0;_･")))</f>
        <v>#REF!</v>
      </c>
      <c r="M63" s="569" t="e">
        <f t="shared" ref="M63:M64" si="1135">TEXT(AS63,IF(COUNTIF(AS63,"*")=1,AS63,IF(AS63&lt;1,"0.00;_･","0.0;_･")))</f>
        <v>#REF!</v>
      </c>
      <c r="N63" s="569" t="e">
        <f t="shared" ref="N63:N64" si="1136">TEXT(AT63,IF(COUNTIF(AT63,"*")=1,AT63,IF(AT63&lt;1,"0.00;_･","0.0;_･")))</f>
        <v>#REF!</v>
      </c>
      <c r="O63" s="569" t="e">
        <f t="shared" ref="O63:O64" si="1137">TEXT(AU63,IF(COUNTIF(AU63,"*")=1,AU63,IF(AU63&lt;1,"0.00;_･","0.0;_･")))</f>
        <v>#REF!</v>
      </c>
      <c r="P63" s="570" t="e">
        <f t="shared" ref="P63:P64" si="1138">TEXT(AV63,IF(COUNTIF(AV63,"*")=1,AV63,IF(AV63&lt;1,"0.00;_･","0.0;_･")))</f>
        <v>#REF!</v>
      </c>
      <c r="Q63" s="568" t="e">
        <f t="shared" ref="Q63:Q64" si="1139">TEXT(AW63,IF(COUNTIF(AW63,"*")=1,AW63,IF(AW63&lt;1,"0.00;_･","0.0;_･")))</f>
        <v>#REF!</v>
      </c>
      <c r="R63" s="569" t="e">
        <f t="shared" ref="R63:R64" si="1140">TEXT(AX63,IF(COUNTIF(AX63,"*")=1,AX63,IF(AX63&lt;1,"0.00;_･","0.0;_･")))</f>
        <v>#REF!</v>
      </c>
      <c r="S63" s="569" t="e">
        <f t="shared" ref="S63:S64" si="1141">TEXT(AY63,IF(COUNTIF(AY63,"*")=1,AY63,IF(AY63&lt;1,"0.00;_･","0.0;_･")))</f>
        <v>#REF!</v>
      </c>
      <c r="T63" s="569" t="e">
        <f t="shared" ref="T63:T64" si="1142">TEXT(AZ63,IF(COUNTIF(AZ63,"*")=1,AZ63,IF(AZ63&lt;1,"0.00;_･","0.0;_･")))</f>
        <v>#REF!</v>
      </c>
      <c r="U63" s="569" t="e">
        <f t="shared" ref="U63:U64" si="1143">TEXT(BA63,IF(COUNTIF(BA63,"*")=1,BA63,IF(BA63&lt;1,"0.00;_･","0.0;_･")))</f>
        <v>#REF!</v>
      </c>
      <c r="V63" s="569" t="e">
        <f t="shared" ref="V63:V64" si="1144">TEXT(BB63,IF(COUNTIF(BB63,"*")=1,BB63,IF(BB63&lt;1,"0.00;_･","0.0;_･")))</f>
        <v>#REF!</v>
      </c>
      <c r="W63" s="569" t="e">
        <f t="shared" ref="W63:W64" si="1145">TEXT(BC63,IF(COUNTIF(BC63,"*")=1,BC63,IF(BC63&lt;1,"0.00;_･","0.0;_･")))</f>
        <v>#REF!</v>
      </c>
      <c r="X63" s="569" t="e">
        <f t="shared" ref="X63:X64" si="1146">TEXT(BD63,IF(COUNTIF(BD63,"*")=1,BD63,IF(BD63&lt;1,"0.00;_･","0.0;_･")))</f>
        <v>#REF!</v>
      </c>
      <c r="Y63" s="571" t="e">
        <f t="shared" ref="Y63:Y64" si="1147">TEXT(BE63,IF(COUNTIF(BE63,"*")=1,BE63,IF(BE63&lt;1,"0.00;_･","0.0;_･")))</f>
        <v>#REF!</v>
      </c>
      <c r="Z63" s="571" t="e">
        <f t="shared" ref="Z63:Z64" si="1148">TEXT(BF63,IF(COUNTIF(BF63,"*")=1,BF63,IF(BF63&lt;1,"0.00;_･","0.0;_･")))</f>
        <v>#REF!</v>
      </c>
      <c r="AA63" s="571" t="e">
        <f t="shared" ref="AA63:AA64" si="1149">TEXT(BG63,IF(COUNTIF(BG63,"*")=1,BG63,IF(BG63&lt;1,"0.00;_･","0.0;_･")))</f>
        <v>#REF!</v>
      </c>
      <c r="AB63" s="569" t="e">
        <f>TEXT(BH63,IF(COUNTIF(BH63,"*")=1,BH63,IF(BH63&lt;1,"0.00;_･","0.0;_･")))</f>
        <v>#REF!</v>
      </c>
      <c r="AC63" s="410" t="e">
        <f>IF(AVERAGEA(AK63:BH63)&lt;0.01,"&lt;0.01",TEXT(AVERAGEA(AK63:BH63),IF(AVERAGEA(AK63:BH63)&lt;1,"0.00;_・","0.0;_・")))</f>
        <v>#REF!</v>
      </c>
      <c r="AD63" s="415" t="e">
        <f>IF(MAXA(AK63:BH63)&lt;0.01,"&lt;0.01",TEXT(MAXA(AK63:BH63),IF(MAXA(AK63:BH63)&lt;1,"0.00;_・","0.0;_・")))</f>
        <v>#REF!</v>
      </c>
      <c r="AE63" s="414" t="e">
        <f>IF(MINA(AK63:BH63)&lt;0.01,"&lt;0.01",TEXT(MINA(AK63:BH63),IF(MINA(AK63:BH63)&lt;1,"0.00;_・","0.0;_・")))</f>
        <v>#REF!</v>
      </c>
      <c r="AF63" s="99" t="e">
        <f t="shared" si="1126"/>
        <v>#REF!</v>
      </c>
      <c r="AK63" s="421" t="e">
        <f>#REF!</f>
        <v>#REF!</v>
      </c>
      <c r="AL63" s="406" t="e">
        <f>#REF!</f>
        <v>#REF!</v>
      </c>
      <c r="AM63" s="406" t="e">
        <f>#REF!</f>
        <v>#REF!</v>
      </c>
      <c r="AN63" s="406" t="e">
        <f>#REF!</f>
        <v>#REF!</v>
      </c>
      <c r="AO63" s="406" t="e">
        <f>#REF!</f>
        <v>#REF!</v>
      </c>
      <c r="AP63" s="406" t="e">
        <f>#REF!</f>
        <v>#REF!</v>
      </c>
      <c r="AQ63" s="406" t="e">
        <f>#REF!</f>
        <v>#REF!</v>
      </c>
      <c r="AR63" s="406" t="e">
        <f>#REF!</f>
        <v>#REF!</v>
      </c>
      <c r="AS63" s="406" t="e">
        <f>#REF!</f>
        <v>#REF!</v>
      </c>
      <c r="AT63" s="406" t="e">
        <f>#REF!</f>
        <v>#REF!</v>
      </c>
      <c r="AU63" s="406" t="e">
        <f>#REF!</f>
        <v>#REF!</v>
      </c>
      <c r="AV63" s="409" t="e">
        <f>#REF!</f>
        <v>#REF!</v>
      </c>
      <c r="AW63" s="421" t="e">
        <f>#REF!</f>
        <v>#REF!</v>
      </c>
      <c r="AX63" s="406" t="e">
        <f>#REF!</f>
        <v>#REF!</v>
      </c>
      <c r="AY63" s="406" t="e">
        <f>#REF!</f>
        <v>#REF!</v>
      </c>
      <c r="AZ63" s="406" t="e">
        <f>#REF!</f>
        <v>#REF!</v>
      </c>
      <c r="BA63" s="406" t="e">
        <f>#REF!</f>
        <v>#REF!</v>
      </c>
      <c r="BB63" s="406" t="e">
        <f>#REF!</f>
        <v>#REF!</v>
      </c>
      <c r="BC63" s="406" t="e">
        <f>#REF!</f>
        <v>#REF!</v>
      </c>
      <c r="BD63" s="406" t="e">
        <f>#REF!</f>
        <v>#REF!</v>
      </c>
      <c r="BE63" s="412" t="e">
        <f>#REF!</f>
        <v>#REF!</v>
      </c>
      <c r="BF63" s="412" t="e">
        <f>#REF!</f>
        <v>#REF!</v>
      </c>
      <c r="BG63" s="412" t="e">
        <f>#REF!</f>
        <v>#REF!</v>
      </c>
      <c r="BH63" s="406" t="e">
        <f>#REF!</f>
        <v>#REF!</v>
      </c>
      <c r="BI63" s="602"/>
    </row>
    <row r="64" spans="1:93" s="103" customFormat="1" ht="12.95" customHeight="1" thickBot="1" x14ac:dyDescent="0.2">
      <c r="A64" s="1448"/>
      <c r="B64" s="404" t="s">
        <v>86</v>
      </c>
      <c r="C64" s="678"/>
      <c r="D64" s="341" t="s">
        <v>10</v>
      </c>
      <c r="E64" s="319" t="e">
        <f t="shared" si="1127"/>
        <v>#REF!</v>
      </c>
      <c r="F64" s="319" t="e">
        <f t="shared" si="1128"/>
        <v>#REF!</v>
      </c>
      <c r="G64" s="319" t="e">
        <f t="shared" si="1129"/>
        <v>#REF!</v>
      </c>
      <c r="H64" s="319" t="e">
        <f t="shared" si="1130"/>
        <v>#REF!</v>
      </c>
      <c r="I64" s="319" t="e">
        <f t="shared" si="1131"/>
        <v>#REF!</v>
      </c>
      <c r="J64" s="319" t="e">
        <f t="shared" si="1132"/>
        <v>#REF!</v>
      </c>
      <c r="K64" s="319" t="e">
        <f t="shared" si="1133"/>
        <v>#REF!</v>
      </c>
      <c r="L64" s="319" t="e">
        <f t="shared" si="1134"/>
        <v>#REF!</v>
      </c>
      <c r="M64" s="319" t="e">
        <f t="shared" si="1135"/>
        <v>#REF!</v>
      </c>
      <c r="N64" s="319" t="e">
        <f t="shared" si="1136"/>
        <v>#REF!</v>
      </c>
      <c r="O64" s="319" t="e">
        <f t="shared" si="1137"/>
        <v>#REF!</v>
      </c>
      <c r="P64" s="364" t="e">
        <f t="shared" si="1138"/>
        <v>#REF!</v>
      </c>
      <c r="Q64" s="304" t="e">
        <f t="shared" si="1139"/>
        <v>#REF!</v>
      </c>
      <c r="R64" s="319" t="e">
        <f t="shared" si="1140"/>
        <v>#REF!</v>
      </c>
      <c r="S64" s="319" t="e">
        <f t="shared" si="1141"/>
        <v>#REF!</v>
      </c>
      <c r="T64" s="319" t="e">
        <f t="shared" si="1142"/>
        <v>#REF!</v>
      </c>
      <c r="U64" s="319" t="e">
        <f t="shared" si="1143"/>
        <v>#REF!</v>
      </c>
      <c r="V64" s="573" t="e">
        <f t="shared" si="1144"/>
        <v>#REF!</v>
      </c>
      <c r="W64" s="319" t="e">
        <f t="shared" si="1145"/>
        <v>#REF!</v>
      </c>
      <c r="X64" s="319" t="e">
        <f t="shared" si="1146"/>
        <v>#REF!</v>
      </c>
      <c r="Y64" s="320" t="e">
        <f t="shared" si="1147"/>
        <v>#REF!</v>
      </c>
      <c r="Z64" s="320" t="e">
        <f t="shared" si="1148"/>
        <v>#REF!</v>
      </c>
      <c r="AA64" s="320" t="e">
        <f t="shared" si="1149"/>
        <v>#REF!</v>
      </c>
      <c r="AB64" s="319" t="e">
        <f>TEXT(BH64,IF(COUNTIF(BH64,"*")=1,BH64,IF(BH64&lt;1,"0.00;_･","0.0;_･")))</f>
        <v>#REF!</v>
      </c>
      <c r="AC64" s="304" t="e">
        <f>IF(AVERAGEA(AN64,AT64,AZ64,BF64)&lt;0.01,"&lt;0.01",TEXT(AVERAGEA(AN64,AT64,AZ64,BF64),IF(AVERAGEA(AN64,AT64,AZ64,BF64)&lt;1,"0.00;_・","0.0;_・")))</f>
        <v>#REF!</v>
      </c>
      <c r="AD64" s="310" t="e">
        <f>IF(MAXA(AN64,AT64,AZ64,BF64)&lt;0.01,"&lt;0.01",TEXT(MAXA(AN64,AT64,AZ64,BF64),IF(MAXA(AN64,AT64,AZ64,BF64)&lt;1,"0.00;_・","0.0;_・")))</f>
        <v>#REF!</v>
      </c>
      <c r="AE64" s="311" t="e">
        <f>IF(MINA(AN64,AT64,AZ64,BF64)&lt;0.01,"&lt;0.01",TEXT(MINA(AN64,AT64,AZ64,BF64),IF(MINA(AN64,AT64,AZ64,BF64)&lt;1,"0.00;_・","0.0;_・")))</f>
        <v>#REF!</v>
      </c>
      <c r="AF64" s="99" t="e">
        <f>AVERAGE(AK64:BH64)</f>
        <v>#REF!</v>
      </c>
      <c r="AK64" s="407" t="e">
        <f>#REF!</f>
        <v>#REF!</v>
      </c>
      <c r="AL64" s="408" t="e">
        <f>#REF!</f>
        <v>#REF!</v>
      </c>
      <c r="AM64" s="407" t="e">
        <f>#REF!</f>
        <v>#REF!</v>
      </c>
      <c r="AN64" s="408" t="e">
        <f>#REF!</f>
        <v>#REF!</v>
      </c>
      <c r="AO64" s="407" t="e">
        <f>#REF!</f>
        <v>#REF!</v>
      </c>
      <c r="AP64" s="408" t="e">
        <f>#REF!</f>
        <v>#REF!</v>
      </c>
      <c r="AQ64" s="411" t="e">
        <f>#REF!</f>
        <v>#REF!</v>
      </c>
      <c r="AR64" s="408" t="e">
        <f>#REF!</f>
        <v>#REF!</v>
      </c>
      <c r="AS64" s="411" t="e">
        <f>#REF!</f>
        <v>#REF!</v>
      </c>
      <c r="AT64" s="407" t="e">
        <f>#REF!</f>
        <v>#REF!</v>
      </c>
      <c r="AU64" s="407" t="e">
        <f>#REF!</f>
        <v>#REF!</v>
      </c>
      <c r="AV64" s="422" t="e">
        <f>#REF!</f>
        <v>#REF!</v>
      </c>
      <c r="AW64" s="410" t="e">
        <f>#REF!</f>
        <v>#REF!</v>
      </c>
      <c r="AX64" s="408" t="e">
        <f>#REF!</f>
        <v>#REF!</v>
      </c>
      <c r="AY64" s="407" t="e">
        <f>#REF!</f>
        <v>#REF!</v>
      </c>
      <c r="AZ64" s="407" t="e">
        <f>#REF!</f>
        <v>#REF!</v>
      </c>
      <c r="BA64" s="407" t="e">
        <f>#REF!</f>
        <v>#REF!</v>
      </c>
      <c r="BB64" s="406" t="e">
        <f>#REF!</f>
        <v>#REF!</v>
      </c>
      <c r="BC64" s="407" t="e">
        <f>#REF!</f>
        <v>#REF!</v>
      </c>
      <c r="BD64" s="407" t="e">
        <f>#REF!</f>
        <v>#REF!</v>
      </c>
      <c r="BE64" s="413" t="e">
        <f>#REF!</f>
        <v>#REF!</v>
      </c>
      <c r="BF64" s="534" t="e">
        <f>#REF!</f>
        <v>#REF!</v>
      </c>
      <c r="BG64" s="413" t="e">
        <f>#REF!</f>
        <v>#REF!</v>
      </c>
      <c r="BH64" s="408" t="e">
        <f>#REF!</f>
        <v>#REF!</v>
      </c>
      <c r="BI64" s="604"/>
    </row>
    <row r="65" spans="1:93" s="103" customFormat="1" ht="12.95" customHeight="1" thickBot="1" x14ac:dyDescent="0.2">
      <c r="A65" s="1449" t="s">
        <v>120</v>
      </c>
      <c r="B65" s="222" t="s">
        <v>71</v>
      </c>
      <c r="C65" s="444"/>
      <c r="D65" s="203" t="s">
        <v>69</v>
      </c>
      <c r="E65" s="206" t="e">
        <f t="shared" ref="E65" si="1150">TEXT(AK65,"0.0;_･")</f>
        <v>#REF!</v>
      </c>
      <c r="F65" s="204" t="e">
        <f t="shared" ref="F65" si="1151">TEXT(AL65,"0.0;_･")</f>
        <v>#REF!</v>
      </c>
      <c r="G65" s="204" t="e">
        <f t="shared" ref="G65" si="1152">TEXT(AM65,"0.0;_･")</f>
        <v>#REF!</v>
      </c>
      <c r="H65" s="204" t="e">
        <f t="shared" ref="H65" si="1153">TEXT(AN65,"0.0;_･")</f>
        <v>#REF!</v>
      </c>
      <c r="I65" s="204" t="e">
        <f t="shared" ref="I65" si="1154">TEXT(AO65,"0.0;_･")</f>
        <v>#REF!</v>
      </c>
      <c r="J65" s="204" t="e">
        <f t="shared" ref="J65" si="1155">TEXT(AP65,"0.0;_･")</f>
        <v>#REF!</v>
      </c>
      <c r="K65" s="204" t="e">
        <f t="shared" ref="K65" si="1156">TEXT(AQ65,"0.0;_･")</f>
        <v>#REF!</v>
      </c>
      <c r="L65" s="204" t="e">
        <f t="shared" ref="L65" si="1157">TEXT(AR65,"0.0;_･")</f>
        <v>#REF!</v>
      </c>
      <c r="M65" s="204" t="e">
        <f t="shared" ref="M65" si="1158">TEXT(AS65,"0.0;_･")</f>
        <v>#REF!</v>
      </c>
      <c r="N65" s="204" t="e">
        <f t="shared" ref="N65" si="1159">TEXT(AT65,"0.0;_･")</f>
        <v>#REF!</v>
      </c>
      <c r="O65" s="204" t="e">
        <f t="shared" ref="O65" si="1160">TEXT(AU65,"0.0;_･")</f>
        <v>#REF!</v>
      </c>
      <c r="P65" s="205" t="e">
        <f t="shared" ref="P65" si="1161">TEXT(AV65,"0.0;_･")</f>
        <v>#REF!</v>
      </c>
      <c r="Q65" s="206" t="e">
        <f t="shared" ref="Q65" si="1162">TEXT(AW65,"0.0;_･")</f>
        <v>#REF!</v>
      </c>
      <c r="R65" s="204" t="e">
        <f t="shared" ref="R65" si="1163">TEXT(AX65,"0.0;_･")</f>
        <v>#REF!</v>
      </c>
      <c r="S65" s="204" t="e">
        <f t="shared" ref="S65" si="1164">TEXT(AY65,"0.0;_･")</f>
        <v>#REF!</v>
      </c>
      <c r="T65" s="204" t="e">
        <f t="shared" ref="T65" si="1165">TEXT(AZ65,"0.0;_･")</f>
        <v>#REF!</v>
      </c>
      <c r="U65" s="204" t="e">
        <f t="shared" ref="U65" si="1166">TEXT(BA65,"0.0;_･")</f>
        <v>#REF!</v>
      </c>
      <c r="V65" s="204" t="e">
        <f t="shared" ref="V65" si="1167">TEXT(BB65,"0.0;_･")</f>
        <v>#REF!</v>
      </c>
      <c r="W65" s="204" t="e">
        <f t="shared" ref="W65" si="1168">TEXT(BC65,"0.0;_･")</f>
        <v>#REF!</v>
      </c>
      <c r="X65" s="204" t="e">
        <f t="shared" ref="X65" si="1169">TEXT(BD65,"0.0;_･")</f>
        <v>#REF!</v>
      </c>
      <c r="Y65" s="207" t="e">
        <f t="shared" ref="Y65" si="1170">TEXT(BE65,"0.0;_･")</f>
        <v>#REF!</v>
      </c>
      <c r="Z65" s="207" t="e">
        <f t="shared" ref="Z65" si="1171">TEXT(BF65,"0.0;_･")</f>
        <v>#REF!</v>
      </c>
      <c r="AA65" s="207" t="e">
        <f t="shared" ref="AA65" si="1172">TEXT(BG65,"0.0;_･")</f>
        <v>#REF!</v>
      </c>
      <c r="AB65" s="204" t="e">
        <f>TEXT(BH65,"0.0;_･")</f>
        <v>#REF!</v>
      </c>
      <c r="AC65" s="613" t="e">
        <f>TEXT((AG65+AI65),"0.0;_･")</f>
        <v>#REF!</v>
      </c>
      <c r="AD65" s="616" t="e">
        <f>TEXT(MAX(AK65:BH65),"0.0;_･")</f>
        <v>#REF!</v>
      </c>
      <c r="AE65" s="617" t="e">
        <f>TEXT(MIN(AK65:BH65),"0.0;_･")</f>
        <v>#REF!</v>
      </c>
      <c r="AF65" s="99" t="e">
        <f>AVERAGE(AK65:BH65)</f>
        <v>#REF!</v>
      </c>
      <c r="AG65" s="103" t="e">
        <f>ROUNDDOWN(AF65,0)</f>
        <v>#REF!</v>
      </c>
      <c r="AH65" s="103" t="e">
        <f>AF65-AG65</f>
        <v>#REF!</v>
      </c>
      <c r="AI65" s="103" t="e">
        <f>IF(AH65&lt;0.25,0,IF(AH65&lt;0.75,0.5,1))</f>
        <v>#REF!</v>
      </c>
      <c r="AK65" s="289" t="e">
        <f>#REF!</f>
        <v>#REF!</v>
      </c>
      <c r="AL65" s="305" t="e">
        <f>#REF!</f>
        <v>#REF!</v>
      </c>
      <c r="AM65" s="305" t="e">
        <f>#REF!</f>
        <v>#REF!</v>
      </c>
      <c r="AN65" s="305" t="e">
        <f>#REF!</f>
        <v>#REF!</v>
      </c>
      <c r="AO65" s="305" t="e">
        <f>#REF!</f>
        <v>#REF!</v>
      </c>
      <c r="AP65" s="305" t="e">
        <f>#REF!</f>
        <v>#REF!</v>
      </c>
      <c r="AQ65" s="305" t="e">
        <f>#REF!</f>
        <v>#REF!</v>
      </c>
      <c r="AR65" s="305" t="e">
        <f>#REF!</f>
        <v>#REF!</v>
      </c>
      <c r="AS65" s="305" t="e">
        <f>#REF!</f>
        <v>#REF!</v>
      </c>
      <c r="AT65" s="305" t="e">
        <f>#REF!</f>
        <v>#REF!</v>
      </c>
      <c r="AU65" s="305" t="e">
        <f>#REF!</f>
        <v>#REF!</v>
      </c>
      <c r="AV65" s="145" t="e">
        <f>#REF!</f>
        <v>#REF!</v>
      </c>
      <c r="AW65" s="288" t="e">
        <f>#REF!</f>
        <v>#REF!</v>
      </c>
      <c r="AX65" s="305" t="e">
        <f>#REF!</f>
        <v>#REF!</v>
      </c>
      <c r="AY65" s="305" t="e">
        <f>#REF!</f>
        <v>#REF!</v>
      </c>
      <c r="AZ65" s="305" t="e">
        <f>#REF!</f>
        <v>#REF!</v>
      </c>
      <c r="BA65" s="305" t="e">
        <f>#REF!</f>
        <v>#REF!</v>
      </c>
      <c r="BB65" s="305" t="e">
        <f>#REF!</f>
        <v>#REF!</v>
      </c>
      <c r="BC65" s="305" t="e">
        <f>#REF!</f>
        <v>#REF!</v>
      </c>
      <c r="BD65" s="305" t="e">
        <f>#REF!</f>
        <v>#REF!</v>
      </c>
      <c r="BE65" s="306" t="e">
        <f>#REF!</f>
        <v>#REF!</v>
      </c>
      <c r="BF65" s="306" t="e">
        <f>#REF!</f>
        <v>#REF!</v>
      </c>
      <c r="BG65" s="306" t="e">
        <f>#REF!</f>
        <v>#REF!</v>
      </c>
      <c r="BH65" s="307" t="e">
        <f>#REF!</f>
        <v>#REF!</v>
      </c>
      <c r="BI65" s="442"/>
    </row>
    <row r="66" spans="1:93" s="103" customFormat="1" ht="12.95" customHeight="1" x14ac:dyDescent="0.15">
      <c r="A66" s="1450"/>
      <c r="B66" s="192" t="s">
        <v>72</v>
      </c>
      <c r="C66" s="181"/>
      <c r="D66" s="182" t="s">
        <v>73</v>
      </c>
      <c r="E66" s="114" t="e">
        <f t="shared" ref="E66:AB66" si="1173">TEXT(IF(BJ66=100,"100&lt;",BJ66),IF(BJ66&lt;5,"0.0;_･","0;_･"))</f>
        <v>#REF!</v>
      </c>
      <c r="F66" s="189" t="e">
        <f t="shared" si="1173"/>
        <v>#REF!</v>
      </c>
      <c r="G66" s="189" t="e">
        <f t="shared" si="1173"/>
        <v>#REF!</v>
      </c>
      <c r="H66" s="189" t="e">
        <f t="shared" si="1173"/>
        <v>#REF!</v>
      </c>
      <c r="I66" s="189" t="e">
        <f t="shared" si="1173"/>
        <v>#REF!</v>
      </c>
      <c r="J66" s="189" t="e">
        <f t="shared" si="1173"/>
        <v>#REF!</v>
      </c>
      <c r="K66" s="189" t="e">
        <f t="shared" si="1173"/>
        <v>#REF!</v>
      </c>
      <c r="L66" s="189" t="e">
        <f t="shared" si="1173"/>
        <v>#REF!</v>
      </c>
      <c r="M66" s="189" t="e">
        <f t="shared" si="1173"/>
        <v>#REF!</v>
      </c>
      <c r="N66" s="189" t="e">
        <f t="shared" si="1173"/>
        <v>#REF!</v>
      </c>
      <c r="O66" s="189" t="e">
        <f t="shared" si="1173"/>
        <v>#REF!</v>
      </c>
      <c r="P66" s="191" t="e">
        <f t="shared" si="1173"/>
        <v>#REF!</v>
      </c>
      <c r="Q66" s="114" t="e">
        <f t="shared" si="1173"/>
        <v>#REF!</v>
      </c>
      <c r="R66" s="189" t="e">
        <f t="shared" si="1173"/>
        <v>#REF!</v>
      </c>
      <c r="S66" s="189" t="e">
        <f t="shared" si="1173"/>
        <v>#REF!</v>
      </c>
      <c r="T66" s="189" t="e">
        <f t="shared" si="1173"/>
        <v>#REF!</v>
      </c>
      <c r="U66" s="189" t="e">
        <f t="shared" si="1173"/>
        <v>#REF!</v>
      </c>
      <c r="V66" s="189" t="e">
        <f t="shared" si="1173"/>
        <v>#REF!</v>
      </c>
      <c r="W66" s="189" t="e">
        <f t="shared" si="1173"/>
        <v>#REF!</v>
      </c>
      <c r="X66" s="189" t="e">
        <f t="shared" si="1173"/>
        <v>#REF!</v>
      </c>
      <c r="Y66" s="190" t="e">
        <f t="shared" si="1173"/>
        <v>#REF!</v>
      </c>
      <c r="Z66" s="190" t="e">
        <f t="shared" si="1173"/>
        <v>#REF!</v>
      </c>
      <c r="AA66" s="190" t="e">
        <f t="shared" si="1173"/>
        <v>#REF!</v>
      </c>
      <c r="AB66" s="189" t="e">
        <f t="shared" si="1173"/>
        <v>#REF!</v>
      </c>
      <c r="AC66" s="114" t="e">
        <f>IF(AVERAGE(BJ66:CG66)=100,"100&lt;",TEXT(IF(AF66&lt;4.75,(AG66+AI66),AF66),IF(AF66&lt;4.75,"0.0;_･","0;_･")))</f>
        <v>#REF!</v>
      </c>
      <c r="AD66" s="110" t="e">
        <f>TEXT(IF(MAX(BJ66:CG66)=100,"100&lt;",MAX(BJ66:CG66)),IF(MAX(BJ66:CG66)&lt;5,"0.0;_･","0;_･"))</f>
        <v>#REF!</v>
      </c>
      <c r="AE66" s="135" t="e">
        <f>IF(MIN(BJ66:CG66)=100,"100&lt;",TEXT(MIN(BJ66:CG66),IF(MIN(BJ66:CG66)&lt;5,"0.0;_･","0;_･")))</f>
        <v>#REF!</v>
      </c>
      <c r="AF66" s="99" t="e">
        <f>AVERAGE(BJ66:CG66)</f>
        <v>#REF!</v>
      </c>
      <c r="AG66" s="103" t="e">
        <f>ROUNDDOWN(AF66,0)</f>
        <v>#REF!</v>
      </c>
      <c r="AH66" s="103" t="e">
        <f>AF66-AG66</f>
        <v>#REF!</v>
      </c>
      <c r="AI66" s="103" t="e">
        <f>IF(AH66&lt;0.25,0,IF(AH66&lt;0.75,0.5,1))</f>
        <v>#REF!</v>
      </c>
      <c r="AK66" s="114" t="e">
        <f>#REF!</f>
        <v>#REF!</v>
      </c>
      <c r="AL66" s="189" t="e">
        <f>#REF!</f>
        <v>#REF!</v>
      </c>
      <c r="AM66" s="189" t="e">
        <f>#REF!</f>
        <v>#REF!</v>
      </c>
      <c r="AN66" s="189" t="e">
        <f>#REF!</f>
        <v>#REF!</v>
      </c>
      <c r="AO66" s="189" t="e">
        <f>#REF!</f>
        <v>#REF!</v>
      </c>
      <c r="AP66" s="189" t="e">
        <f>#REF!</f>
        <v>#REF!</v>
      </c>
      <c r="AQ66" s="189" t="e">
        <f>#REF!</f>
        <v>#REF!</v>
      </c>
      <c r="AR66" s="189" t="e">
        <f>#REF!</f>
        <v>#REF!</v>
      </c>
      <c r="AS66" s="189" t="e">
        <f>#REF!</f>
        <v>#REF!</v>
      </c>
      <c r="AT66" s="189" t="e">
        <f>#REF!</f>
        <v>#REF!</v>
      </c>
      <c r="AU66" s="189" t="e">
        <f>#REF!</f>
        <v>#REF!</v>
      </c>
      <c r="AV66" s="191" t="e">
        <f>#REF!</f>
        <v>#REF!</v>
      </c>
      <c r="AW66" s="114" t="e">
        <f>#REF!</f>
        <v>#REF!</v>
      </c>
      <c r="AX66" s="189" t="e">
        <f>#REF!</f>
        <v>#REF!</v>
      </c>
      <c r="AY66" s="189" t="e">
        <f>#REF!</f>
        <v>#REF!</v>
      </c>
      <c r="AZ66" s="189" t="e">
        <f>#REF!</f>
        <v>#REF!</v>
      </c>
      <c r="BA66" s="189" t="e">
        <f>#REF!</f>
        <v>#REF!</v>
      </c>
      <c r="BB66" s="189" t="e">
        <f>#REF!</f>
        <v>#REF!</v>
      </c>
      <c r="BC66" s="189" t="e">
        <f>#REF!</f>
        <v>#REF!</v>
      </c>
      <c r="BD66" s="189" t="e">
        <f>#REF!</f>
        <v>#REF!</v>
      </c>
      <c r="BE66" s="190" t="e">
        <f>#REF!</f>
        <v>#REF!</v>
      </c>
      <c r="BF66" s="190" t="e">
        <f>#REF!</f>
        <v>#REF!</v>
      </c>
      <c r="BG66" s="190" t="e">
        <f>#REF!</f>
        <v>#REF!</v>
      </c>
      <c r="BH66" s="189" t="e">
        <f>#REF!</f>
        <v>#REF!</v>
      </c>
      <c r="BI66" s="446"/>
      <c r="BJ66" s="503" t="e">
        <f>IF(AK66="100&lt;",100,AK66)</f>
        <v>#REF!</v>
      </c>
      <c r="BK66" s="503" t="e">
        <f t="shared" ref="BK66" si="1174">IF(AL66="100&lt;",100,AL66)</f>
        <v>#REF!</v>
      </c>
      <c r="BL66" s="503" t="e">
        <f t="shared" ref="BL66" si="1175">IF(AM66="100&lt;",100,AM66)</f>
        <v>#REF!</v>
      </c>
      <c r="BM66" s="503" t="e">
        <f t="shared" ref="BM66" si="1176">IF(AN66="100&lt;",100,AN66)</f>
        <v>#REF!</v>
      </c>
      <c r="BN66" s="503" t="e">
        <f t="shared" ref="BN66" si="1177">IF(AO66="100&lt;",100,AO66)</f>
        <v>#REF!</v>
      </c>
      <c r="BO66" s="503" t="e">
        <f t="shared" ref="BO66" si="1178">IF(AP66="100&lt;",100,AP66)</f>
        <v>#REF!</v>
      </c>
      <c r="BP66" s="503" t="e">
        <f t="shared" ref="BP66" si="1179">IF(AQ66="100&lt;",100,AQ66)</f>
        <v>#REF!</v>
      </c>
      <c r="BQ66" s="503" t="e">
        <f t="shared" ref="BQ66" si="1180">IF(AR66="100&lt;",100,AR66)</f>
        <v>#REF!</v>
      </c>
      <c r="BR66" s="503" t="e">
        <f t="shared" ref="BR66" si="1181">IF(AS66="100&lt;",100,AS66)</f>
        <v>#REF!</v>
      </c>
      <c r="BS66" s="503" t="e">
        <f t="shared" ref="BS66" si="1182">IF(AT66="100&lt;",100,AT66)</f>
        <v>#REF!</v>
      </c>
      <c r="BT66" s="503" t="e">
        <f t="shared" ref="BT66" si="1183">IF(AU66="100&lt;",100,AU66)</f>
        <v>#REF!</v>
      </c>
      <c r="BU66" s="503" t="e">
        <f t="shared" ref="BU66" si="1184">IF(AV66="100&lt;",100,AV66)</f>
        <v>#REF!</v>
      </c>
      <c r="BV66" s="503" t="e">
        <f t="shared" ref="BV66" si="1185">IF(AW66="100&lt;",100,AW66)</f>
        <v>#REF!</v>
      </c>
      <c r="BW66" s="503" t="e">
        <f>IF(AX66="100&lt;",100,AX66)</f>
        <v>#REF!</v>
      </c>
      <c r="BX66" s="503" t="e">
        <f t="shared" ref="BX66" si="1186">IF(AY66="100&lt;",100,AY66)</f>
        <v>#REF!</v>
      </c>
      <c r="BY66" s="503" t="e">
        <f t="shared" ref="BY66" si="1187">IF(AZ66="100&lt;",100,AZ66)</f>
        <v>#REF!</v>
      </c>
      <c r="BZ66" s="503" t="e">
        <f t="shared" ref="BZ66" si="1188">IF(BA66="100&lt;",100,BA66)</f>
        <v>#REF!</v>
      </c>
      <c r="CA66" s="503" t="e">
        <f t="shared" ref="CA66" si="1189">IF(BB66="100&lt;",100,BB66)</f>
        <v>#REF!</v>
      </c>
      <c r="CB66" s="503" t="e">
        <f t="shared" ref="CB66" si="1190">IF(BC66="100&lt;",100,BC66)</f>
        <v>#REF!</v>
      </c>
      <c r="CC66" s="503" t="e">
        <f t="shared" ref="CC66" si="1191">IF(BD66="100&lt;",100,BD66)</f>
        <v>#REF!</v>
      </c>
      <c r="CD66" s="503" t="e">
        <f t="shared" ref="CD66" si="1192">IF(BE66="100&lt;",100,BE66)</f>
        <v>#REF!</v>
      </c>
      <c r="CE66" s="503" t="e">
        <f t="shared" ref="CE66" si="1193">IF(BF66="100&lt;",100,BF66)</f>
        <v>#REF!</v>
      </c>
      <c r="CF66" s="503" t="e">
        <f t="shared" ref="CF66" si="1194">IF(BG66="100&lt;",100,BG66)</f>
        <v>#REF!</v>
      </c>
      <c r="CG66" s="503" t="e">
        <f>IF(BH66="100&lt;",100,BH66)</f>
        <v>#REF!</v>
      </c>
    </row>
    <row r="67" spans="1:93" s="103" customFormat="1" ht="12.95" customHeight="1" x14ac:dyDescent="0.15">
      <c r="A67" s="1450"/>
      <c r="B67" s="192" t="s">
        <v>0</v>
      </c>
      <c r="C67" s="181"/>
      <c r="D67" s="182" t="s">
        <v>4</v>
      </c>
      <c r="E67" s="189" t="e">
        <f t="shared" ref="E67" si="1195">TEXT(AK67,"0.0;_･")</f>
        <v>#REF!</v>
      </c>
      <c r="F67" s="189" t="e">
        <f t="shared" ref="F67" si="1196">TEXT(AL67,"0.0;_･")</f>
        <v>#REF!</v>
      </c>
      <c r="G67" s="189" t="e">
        <f t="shared" ref="G67" si="1197">TEXT(AM67,"0.0;_･")</f>
        <v>#REF!</v>
      </c>
      <c r="H67" s="189" t="e">
        <f t="shared" ref="H67" si="1198">TEXT(AN67,"0.0;_･")</f>
        <v>#REF!</v>
      </c>
      <c r="I67" s="189" t="e">
        <f t="shared" ref="I67" si="1199">TEXT(AO67,"0.0;_･")</f>
        <v>#REF!</v>
      </c>
      <c r="J67" s="189" t="e">
        <f t="shared" ref="J67" si="1200">TEXT(AP67,"0.0;_･")</f>
        <v>#REF!</v>
      </c>
      <c r="K67" s="189" t="e">
        <f t="shared" ref="K67" si="1201">TEXT(AQ67,"0.0;_･")</f>
        <v>#REF!</v>
      </c>
      <c r="L67" s="189" t="e">
        <f t="shared" ref="L67" si="1202">TEXT(AR67,"0.0;_･")</f>
        <v>#REF!</v>
      </c>
      <c r="M67" s="189" t="e">
        <f t="shared" ref="M67" si="1203">TEXT(AS67,"0.0;_･")</f>
        <v>#REF!</v>
      </c>
      <c r="N67" s="189" t="e">
        <f t="shared" ref="N67" si="1204">TEXT(AT67,"0.0;_･")</f>
        <v>#REF!</v>
      </c>
      <c r="O67" s="189" t="e">
        <f t="shared" ref="O67" si="1205">TEXT(AU67,"0.0;_･")</f>
        <v>#REF!</v>
      </c>
      <c r="P67" s="191" t="e">
        <f t="shared" ref="P67" si="1206">TEXT(AV67,"0.0;_･")</f>
        <v>#REF!</v>
      </c>
      <c r="Q67" s="114" t="e">
        <f t="shared" ref="Q67" si="1207">TEXT(AW67,"0.0;_･")</f>
        <v>#REF!</v>
      </c>
      <c r="R67" s="189" t="e">
        <f t="shared" ref="R67" si="1208">TEXT(AX67,"0.0;_･")</f>
        <v>#REF!</v>
      </c>
      <c r="S67" s="189" t="e">
        <f t="shared" ref="S67" si="1209">TEXT(AY67,"0.0;_･")</f>
        <v>#REF!</v>
      </c>
      <c r="T67" s="189" t="e">
        <f t="shared" ref="T67" si="1210">TEXT(AZ67,"0.0;_･")</f>
        <v>#REF!</v>
      </c>
      <c r="U67" s="189" t="e">
        <f t="shared" ref="U67" si="1211">TEXT(BA67,"0.0;_･")</f>
        <v>#REF!</v>
      </c>
      <c r="V67" s="189" t="e">
        <f t="shared" ref="V67" si="1212">TEXT(BB67,"0.0;_･")</f>
        <v>#REF!</v>
      </c>
      <c r="W67" s="189" t="e">
        <f t="shared" ref="W67" si="1213">TEXT(BC67,"0.0;_･")</f>
        <v>#REF!</v>
      </c>
      <c r="X67" s="189" t="e">
        <f t="shared" ref="X67" si="1214">TEXT(BD67,"0.0;_･")</f>
        <v>#REF!</v>
      </c>
      <c r="Y67" s="190" t="e">
        <f>TEXT(BE67,"0.0;_･")</f>
        <v>#REF!</v>
      </c>
      <c r="Z67" s="190" t="e">
        <f t="shared" ref="Z67" si="1215">TEXT(BF67,"0.0;_･")</f>
        <v>#REF!</v>
      </c>
      <c r="AA67" s="190" t="e">
        <f t="shared" ref="AA67" si="1216">TEXT(BG67,"0.0;_･")</f>
        <v>#REF!</v>
      </c>
      <c r="AB67" s="189" t="e">
        <f>TEXT(BH67,"0.0;_･")</f>
        <v>#REF!</v>
      </c>
      <c r="AC67" s="89" t="s">
        <v>136</v>
      </c>
      <c r="AD67" s="598" t="e">
        <f>TEXT(MAX(AK67:BH67),"0.0;_･")</f>
        <v>#REF!</v>
      </c>
      <c r="AE67" s="135" t="e">
        <f>TEXT(MIN(AK67:BH67),"0.0;_･")</f>
        <v>#REF!</v>
      </c>
      <c r="AF67" s="99" t="e">
        <f>AVERAGE(AK67:BH67)</f>
        <v>#REF!</v>
      </c>
      <c r="AK67" s="183" t="e">
        <f>#REF!</f>
        <v>#REF!</v>
      </c>
      <c r="AL67" s="183" t="e">
        <f>#REF!</f>
        <v>#REF!</v>
      </c>
      <c r="AM67" s="183" t="e">
        <f>#REF!</f>
        <v>#REF!</v>
      </c>
      <c r="AN67" s="183" t="e">
        <f>#REF!</f>
        <v>#REF!</v>
      </c>
      <c r="AO67" s="183" t="e">
        <f>#REF!</f>
        <v>#REF!</v>
      </c>
      <c r="AP67" s="183" t="e">
        <f>#REF!</f>
        <v>#REF!</v>
      </c>
      <c r="AQ67" s="183" t="e">
        <f>#REF!</f>
        <v>#REF!</v>
      </c>
      <c r="AR67" s="183" t="e">
        <f>#REF!</f>
        <v>#REF!</v>
      </c>
      <c r="AS67" s="183" t="e">
        <f>#REF!</f>
        <v>#REF!</v>
      </c>
      <c r="AT67" s="183" t="e">
        <f>#REF!</f>
        <v>#REF!</v>
      </c>
      <c r="AU67" s="183" t="e">
        <f>#REF!</f>
        <v>#REF!</v>
      </c>
      <c r="AV67" s="227" t="e">
        <f>#REF!</f>
        <v>#REF!</v>
      </c>
      <c r="AW67" s="185" t="e">
        <f>#REF!</f>
        <v>#REF!</v>
      </c>
      <c r="AX67" s="183" t="e">
        <f>#REF!</f>
        <v>#REF!</v>
      </c>
      <c r="AY67" s="183" t="e">
        <f>#REF!</f>
        <v>#REF!</v>
      </c>
      <c r="AZ67" s="183" t="e">
        <f>#REF!</f>
        <v>#REF!</v>
      </c>
      <c r="BA67" s="183" t="e">
        <f>#REF!</f>
        <v>#REF!</v>
      </c>
      <c r="BB67" s="183" t="e">
        <f>#REF!</f>
        <v>#REF!</v>
      </c>
      <c r="BC67" s="183" t="e">
        <f>#REF!</f>
        <v>#REF!</v>
      </c>
      <c r="BD67" s="189" t="e">
        <f>#REF!</f>
        <v>#REF!</v>
      </c>
      <c r="BE67" s="186" t="e">
        <f>#REF!</f>
        <v>#REF!</v>
      </c>
      <c r="BF67" s="190" t="e">
        <f>#REF!</f>
        <v>#REF!</v>
      </c>
      <c r="BG67" s="524" t="e">
        <f>#REF!</f>
        <v>#REF!</v>
      </c>
      <c r="BH67" s="251" t="e">
        <f>#REF!</f>
        <v>#REF!</v>
      </c>
      <c r="BI67" s="605"/>
    </row>
    <row r="68" spans="1:93" s="103" customFormat="1" ht="12.95" customHeight="1" x14ac:dyDescent="0.15">
      <c r="A68" s="1450"/>
      <c r="B68" s="525" t="s">
        <v>1</v>
      </c>
      <c r="C68" s="683"/>
      <c r="D68" s="182" t="s">
        <v>10</v>
      </c>
      <c r="E68" s="189" t="e">
        <f t="shared" ref="E68:E69" si="1217">IF(AK68="","-",TEXT(AK68,IF(AK68&lt;10,"0.0;_・","0;_・")))</f>
        <v>#REF!</v>
      </c>
      <c r="F68" s="189" t="e">
        <f t="shared" ref="F68:F69" si="1218">IF(AL68="","-",TEXT(AL68,IF(AL68&lt;10,"0.0;_・","0;_・")))</f>
        <v>#REF!</v>
      </c>
      <c r="G68" s="189" t="e">
        <f t="shared" ref="G68:G69" si="1219">IF(AM68="","-",TEXT(AM68,IF(AM68&lt;10,"0.0;_・","0;_・")))</f>
        <v>#REF!</v>
      </c>
      <c r="H68" s="189" t="e">
        <f t="shared" ref="H68:H69" si="1220">IF(AN68="","-",TEXT(AN68,IF(AN68&lt;10,"0.0;_・","0;_・")))</f>
        <v>#REF!</v>
      </c>
      <c r="I68" s="189" t="e">
        <f t="shared" ref="I68:I69" si="1221">IF(AO68="","-",TEXT(AO68,IF(AO68&lt;10,"0.0;_・","0;_・")))</f>
        <v>#REF!</v>
      </c>
      <c r="J68" s="189" t="e">
        <f t="shared" ref="J68:J69" si="1222">IF(AP68="","-",TEXT(AP68,IF(AP68&lt;10,"0.0;_・","0;_・")))</f>
        <v>#REF!</v>
      </c>
      <c r="K68" s="189" t="e">
        <f t="shared" ref="K68:K69" si="1223">IF(AQ68="","-",TEXT(AQ68,IF(AQ68&lt;10,"0.0;_・","0;_・")))</f>
        <v>#REF!</v>
      </c>
      <c r="L68" s="189" t="e">
        <f t="shared" ref="L68:L69" si="1224">IF(AR68="","-",TEXT(AR68,IF(AR68&lt;10,"0.0;_・","0;_・")))</f>
        <v>#REF!</v>
      </c>
      <c r="M68" s="189" t="e">
        <f t="shared" ref="M68:M69" si="1225">IF(AS68="","-",TEXT(AS68,IF(AS68&lt;10,"0.0;_・","0;_・")))</f>
        <v>#REF!</v>
      </c>
      <c r="N68" s="189" t="e">
        <f t="shared" ref="N68:N69" si="1226">IF(AT68="","-",TEXT(AT68,IF(AT68&lt;10,"0.0;_・","0;_・")))</f>
        <v>#REF!</v>
      </c>
      <c r="O68" s="189" t="e">
        <f t="shared" ref="O68:O69" si="1227">IF(AU68="","-",TEXT(AU68,IF(AU68&lt;10,"0.0;_・","0;_・")))</f>
        <v>#REF!</v>
      </c>
      <c r="P68" s="191" t="e">
        <f t="shared" ref="P68:P69" si="1228">IF(AV68="","-",TEXT(AV68,IF(AV68&lt;10,"0.0;_・","0;_・")))</f>
        <v>#REF!</v>
      </c>
      <c r="Q68" s="114" t="e">
        <f>IF(AW68="","-",TEXT(AW68,IF(AW68&lt;10,"0.0;_・","0;_・")))</f>
        <v>#REF!</v>
      </c>
      <c r="R68" s="189" t="e">
        <f t="shared" ref="R68:R69" si="1229">IF(AX68="","-",TEXT(AX68,IF(AX68&lt;10,"0.0;_・","0;_・")))</f>
        <v>#REF!</v>
      </c>
      <c r="S68" s="189" t="e">
        <f t="shared" ref="S68:S69" si="1230">IF(AY68="","-",TEXT(AY68,IF(AY68&lt;10,"0.0;_・","0;_・")))</f>
        <v>#REF!</v>
      </c>
      <c r="T68" s="189" t="e">
        <f t="shared" ref="T68:T69" si="1231">IF(AZ68="","-",TEXT(AZ68,IF(AZ68&lt;10,"0.0;_・","0;_・")))</f>
        <v>#REF!</v>
      </c>
      <c r="U68" s="189" t="e">
        <f t="shared" ref="U68:U69" si="1232">IF(BA68="","-",TEXT(BA68,IF(BA68&lt;10,"0.0;_・","0;_・")))</f>
        <v>#REF!</v>
      </c>
      <c r="V68" s="189" t="e">
        <f t="shared" ref="V68:V69" si="1233">IF(BB68="","-",TEXT(BB68,IF(BB68&lt;10,"0.0;_・","0;_・")))</f>
        <v>#REF!</v>
      </c>
      <c r="W68" s="189" t="e">
        <f t="shared" ref="W68:W69" si="1234">IF(BC68="","-",TEXT(BC68,IF(BC68&lt;10,"0.0;_・","0;_・")))</f>
        <v>#REF!</v>
      </c>
      <c r="X68" s="189" t="e">
        <f t="shared" ref="X68:X69" si="1235">IF(BD68="","-",TEXT(BD68,IF(BD68&lt;10,"0.0;_・","0;_・")))</f>
        <v>#REF!</v>
      </c>
      <c r="Y68" s="190" t="e">
        <f t="shared" ref="Y68:Y69" si="1236">IF(BE68="","-",TEXT(BE68,IF(BE68&lt;10,"0.0;_・","0;_・")))</f>
        <v>#REF!</v>
      </c>
      <c r="Z68" s="560" t="e">
        <f t="shared" ref="Z68:Z69" si="1237">IF(BF68="","-",TEXT(BF68,IF(BF68&lt;10,"0.0;_・","0;_・")))</f>
        <v>#REF!</v>
      </c>
      <c r="AA68" s="560" t="e">
        <f t="shared" ref="AA68:AA69" si="1238">IF(BG68="","-",TEXT(BG68,IF(BG68&lt;10,"0.0;_・","0;_・")))</f>
        <v>#REF!</v>
      </c>
      <c r="AB68" s="189" t="e">
        <f t="shared" ref="AB68:AB69" si="1239">IF(BH68="","-",TEXT(BH68,IF(BH68&lt;10,"0.0;_・","0;_・")))</f>
        <v>#REF!</v>
      </c>
      <c r="AC68" s="114" t="e">
        <f>IF(SUM(BJ68:CG68)/(CI68+CK68)&lt;0.5,"&lt;0.5",TEXT(SUM(BJ68:CG68)/(CI68+CK68),IF(SUM(BJ68:CG68)/(CI68+CK68)&lt;10,"0.0;_・","0;_・")))</f>
        <v>#REF!</v>
      </c>
      <c r="AD68" s="110" t="e">
        <f>IF(MAXA(AK68:BH68)&lt;0.5,"&lt;0.5",TEXT(MAXA(AK68:BH68),IF(MAXA(AK68:BH68)&lt;10,"0.0;_・","0;_・")))</f>
        <v>#REF!</v>
      </c>
      <c r="AE68" s="135" t="e">
        <f>IF(COUNTIF(BJ68:CG68,"a")&gt;=1,"&lt;0.5",TEXT(MIN(BJ68:CG68),IF(MIN(BJ68:CG68)&lt;10,"0.0;_・","0;_・")))</f>
        <v>#REF!</v>
      </c>
      <c r="AF68" s="99" t="e">
        <f>AVERAGE(AK68:BH68)</f>
        <v>#REF!</v>
      </c>
      <c r="AK68" s="183" t="e">
        <f>#REF!</f>
        <v>#REF!</v>
      </c>
      <c r="AL68" s="183" t="e">
        <f>#REF!</f>
        <v>#REF!</v>
      </c>
      <c r="AM68" s="183" t="e">
        <f>#REF!</f>
        <v>#REF!</v>
      </c>
      <c r="AN68" s="183" t="e">
        <f>#REF!</f>
        <v>#REF!</v>
      </c>
      <c r="AO68" s="183" t="e">
        <f>#REF!</f>
        <v>#REF!</v>
      </c>
      <c r="AP68" s="183" t="e">
        <f>#REF!</f>
        <v>#REF!</v>
      </c>
      <c r="AQ68" s="183" t="e">
        <f>#REF!</f>
        <v>#REF!</v>
      </c>
      <c r="AR68" s="183" t="e">
        <f>#REF!</f>
        <v>#REF!</v>
      </c>
      <c r="AS68" s="183" t="e">
        <f>#REF!</f>
        <v>#REF!</v>
      </c>
      <c r="AT68" s="183" t="e">
        <f>#REF!</f>
        <v>#REF!</v>
      </c>
      <c r="AU68" s="183" t="e">
        <f>#REF!</f>
        <v>#REF!</v>
      </c>
      <c r="AV68" s="227" t="e">
        <f>#REF!</f>
        <v>#REF!</v>
      </c>
      <c r="AW68" s="185" t="e">
        <f>#REF!</f>
        <v>#REF!</v>
      </c>
      <c r="AX68" s="183" t="e">
        <f>#REF!</f>
        <v>#REF!</v>
      </c>
      <c r="AY68" s="183" t="e">
        <f>#REF!</f>
        <v>#REF!</v>
      </c>
      <c r="AZ68" s="183" t="e">
        <f>#REF!</f>
        <v>#REF!</v>
      </c>
      <c r="BA68" s="183" t="e">
        <f>#REF!</f>
        <v>#REF!</v>
      </c>
      <c r="BB68" s="183" t="e">
        <f>#REF!</f>
        <v>#REF!</v>
      </c>
      <c r="BC68" s="183" t="e">
        <f>#REF!</f>
        <v>#REF!</v>
      </c>
      <c r="BD68" s="183" t="e">
        <f>#REF!</f>
        <v>#REF!</v>
      </c>
      <c r="BE68" s="186" t="e">
        <f>#REF!</f>
        <v>#REF!</v>
      </c>
      <c r="BF68" s="186" t="e">
        <f>#REF!</f>
        <v>#REF!</v>
      </c>
      <c r="BG68" s="186" t="e">
        <f>#REF!</f>
        <v>#REF!</v>
      </c>
      <c r="BH68" s="183" t="e">
        <f>#REF!</f>
        <v>#REF!</v>
      </c>
      <c r="BI68" s="442"/>
      <c r="BJ68" s="670" t="e">
        <f>IF(AK68="&lt;0.5","a",IF(AK68="-","b",AK68*1))</f>
        <v>#REF!</v>
      </c>
      <c r="BK68" s="670" t="e">
        <f t="shared" ref="BK68:BK69" si="1240">IF(AL68="&lt;0.5","a",IF(AL68="-","b",AL68*1))</f>
        <v>#REF!</v>
      </c>
      <c r="BL68" s="670" t="e">
        <f t="shared" ref="BL68:BL69" si="1241">IF(AM68="&lt;0.5","a",IF(AM68="-","b",AM68*1))</f>
        <v>#REF!</v>
      </c>
      <c r="BM68" s="670" t="e">
        <f t="shared" ref="BM68:BM69" si="1242">IF(AN68="&lt;0.5","a",IF(AN68="-","b",AN68*1))</f>
        <v>#REF!</v>
      </c>
      <c r="BN68" s="670" t="e">
        <f t="shared" ref="BN68:BN69" si="1243">IF(AO68="&lt;0.5","a",IF(AO68="-","b",AO68*1))</f>
        <v>#REF!</v>
      </c>
      <c r="BO68" s="670" t="e">
        <f t="shared" ref="BO68:BO69" si="1244">IF(AP68="&lt;0.5","a",IF(AP68="-","b",AP68*1))</f>
        <v>#REF!</v>
      </c>
      <c r="BP68" s="670" t="e">
        <f t="shared" ref="BP68:BP69" si="1245">IF(AQ68="&lt;0.5","a",IF(AQ68="-","b",AQ68*1))</f>
        <v>#REF!</v>
      </c>
      <c r="BQ68" s="670" t="e">
        <f t="shared" ref="BQ68:BQ69" si="1246">IF(AR68="&lt;0.5","a",IF(AR68="-","b",AR68*1))</f>
        <v>#REF!</v>
      </c>
      <c r="BR68" s="670" t="e">
        <f t="shared" ref="BR68:BR69" si="1247">IF(AS68="&lt;0.5","a",IF(AS68="-","b",AS68*1))</f>
        <v>#REF!</v>
      </c>
      <c r="BS68" s="670" t="e">
        <f t="shared" ref="BS68:BS69" si="1248">IF(AT68="&lt;0.5","a",IF(AT68="-","b",AT68*1))</f>
        <v>#REF!</v>
      </c>
      <c r="BT68" s="670" t="e">
        <f t="shared" ref="BT68:BT69" si="1249">IF(AU68="&lt;0.5","a",IF(AU68="-","b",AU68*1))</f>
        <v>#REF!</v>
      </c>
      <c r="BU68" s="670" t="e">
        <f t="shared" ref="BU68:BU69" si="1250">IF(AV68="&lt;0.5","a",IF(AV68="-","b",AV68*1))</f>
        <v>#REF!</v>
      </c>
      <c r="BV68" s="670" t="e">
        <f t="shared" ref="BV68:BV69" si="1251">IF(AW68="&lt;0.5","a",IF(AW68="-","b",AW68*1))</f>
        <v>#REF!</v>
      </c>
      <c r="BW68" s="670" t="e">
        <f t="shared" ref="BW68:BW69" si="1252">IF(AX68="&lt;0.5","a",IF(AX68="-","b",AX68*1))</f>
        <v>#REF!</v>
      </c>
      <c r="BX68" s="670" t="e">
        <f t="shared" ref="BX68:BX69" si="1253">IF(AY68="&lt;0.5","a",IF(AY68="-","b",AY68*1))</f>
        <v>#REF!</v>
      </c>
      <c r="BY68" s="670" t="e">
        <f t="shared" ref="BY68:BY69" si="1254">IF(AZ68="&lt;0.5","a",IF(AZ68="-","b",AZ68*1))</f>
        <v>#REF!</v>
      </c>
      <c r="BZ68" s="670" t="e">
        <f t="shared" ref="BZ68:BZ69" si="1255">IF(BA68="&lt;0.5","a",IF(BA68="-","b",BA68*1))</f>
        <v>#REF!</v>
      </c>
      <c r="CA68" s="670" t="e">
        <f t="shared" ref="CA68:CA69" si="1256">IF(BB68="&lt;0.5","a",IF(BB68="-","b",BB68*1))</f>
        <v>#REF!</v>
      </c>
      <c r="CB68" s="670" t="e">
        <f t="shared" ref="CB68:CB69" si="1257">IF(BC68="&lt;0.5","a",IF(BC68="-","b",BC68*1))</f>
        <v>#REF!</v>
      </c>
      <c r="CC68" s="670" t="e">
        <f t="shared" ref="CC68:CC69" si="1258">IF(BD68="&lt;0.5","a",IF(BD68="-","b",BD68*1))</f>
        <v>#REF!</v>
      </c>
      <c r="CD68" s="670" t="e">
        <f t="shared" ref="CD68:CD69" si="1259">IF(BE68="&lt;0.5","a",IF(BE68="-","b",BE68*1))</f>
        <v>#REF!</v>
      </c>
      <c r="CE68" s="670" t="e">
        <f t="shared" ref="CE68:CE69" si="1260">IF(BF68="&lt;0.5","a",IF(BF68="-","b",BF68*1))</f>
        <v>#REF!</v>
      </c>
      <c r="CF68" s="670" t="e">
        <f t="shared" ref="CF68:CF69" si="1261">IF(BG68="&lt;0.5","a",IF(BG68="-","b",BG68*1))</f>
        <v>#REF!</v>
      </c>
      <c r="CG68" s="670" t="e">
        <f t="shared" ref="CG68:CG69" si="1262">IF(BH68="&lt;0.5","a",IF(BH68="-","b",BH68*1))</f>
        <v>#REF!</v>
      </c>
      <c r="CI68" s="668">
        <f>COUNTIF(BJ68:CG68,"a")</f>
        <v>0</v>
      </c>
      <c r="CJ68" s="668">
        <f>COUNTIF(BJ68:CG68,"b")</f>
        <v>0</v>
      </c>
      <c r="CK68" s="668">
        <f>COUNTIF(BJ68:CG68,"&gt;=0")</f>
        <v>0</v>
      </c>
      <c r="CL68" s="668">
        <f>COUNTA(BJ68:CG68)</f>
        <v>24</v>
      </c>
      <c r="CO68" s="103" t="e">
        <f>AVERAGEA(BJ68:CG68)</f>
        <v>#REF!</v>
      </c>
    </row>
    <row r="69" spans="1:93" s="103" customFormat="1" ht="12.95" customHeight="1" x14ac:dyDescent="0.15">
      <c r="A69" s="1450"/>
      <c r="B69" s="192" t="s">
        <v>6</v>
      </c>
      <c r="C69" s="181"/>
      <c r="D69" s="182" t="s">
        <v>10</v>
      </c>
      <c r="E69" s="189" t="e">
        <f t="shared" si="1217"/>
        <v>#REF!</v>
      </c>
      <c r="F69" s="189" t="e">
        <f t="shared" si="1218"/>
        <v>#REF!</v>
      </c>
      <c r="G69" s="189" t="e">
        <f t="shared" si="1219"/>
        <v>#REF!</v>
      </c>
      <c r="H69" s="189" t="e">
        <f t="shared" si="1220"/>
        <v>#REF!</v>
      </c>
      <c r="I69" s="189" t="e">
        <f t="shared" si="1221"/>
        <v>#REF!</v>
      </c>
      <c r="J69" s="189" t="e">
        <f t="shared" si="1222"/>
        <v>#REF!</v>
      </c>
      <c r="K69" s="189" t="e">
        <f t="shared" si="1223"/>
        <v>#REF!</v>
      </c>
      <c r="L69" s="189" t="e">
        <f t="shared" si="1224"/>
        <v>#REF!</v>
      </c>
      <c r="M69" s="189" t="e">
        <f t="shared" si="1225"/>
        <v>#REF!</v>
      </c>
      <c r="N69" s="189" t="e">
        <f t="shared" si="1226"/>
        <v>#REF!</v>
      </c>
      <c r="O69" s="189" t="e">
        <f t="shared" si="1227"/>
        <v>#REF!</v>
      </c>
      <c r="P69" s="191" t="e">
        <f t="shared" si="1228"/>
        <v>#REF!</v>
      </c>
      <c r="Q69" s="114" t="e">
        <f>IF(AW69="","-",TEXT(AW69,IF(AW69&lt;10,"0.0;_・","0;_・")))</f>
        <v>#REF!</v>
      </c>
      <c r="R69" s="189" t="e">
        <f t="shared" si="1229"/>
        <v>#REF!</v>
      </c>
      <c r="S69" s="189" t="e">
        <f t="shared" si="1230"/>
        <v>#REF!</v>
      </c>
      <c r="T69" s="189" t="e">
        <f t="shared" si="1231"/>
        <v>#REF!</v>
      </c>
      <c r="U69" s="189" t="e">
        <f t="shared" si="1232"/>
        <v>#REF!</v>
      </c>
      <c r="V69" s="189" t="e">
        <f t="shared" si="1233"/>
        <v>#REF!</v>
      </c>
      <c r="W69" s="189" t="e">
        <f t="shared" si="1234"/>
        <v>#REF!</v>
      </c>
      <c r="X69" s="189" t="e">
        <f t="shared" si="1235"/>
        <v>#REF!</v>
      </c>
      <c r="Y69" s="190" t="e">
        <f t="shared" si="1236"/>
        <v>#REF!</v>
      </c>
      <c r="Z69" s="560" t="e">
        <f t="shared" si="1237"/>
        <v>#REF!</v>
      </c>
      <c r="AA69" s="560" t="e">
        <f t="shared" si="1238"/>
        <v>#REF!</v>
      </c>
      <c r="AB69" s="189" t="e">
        <f t="shared" si="1239"/>
        <v>#REF!</v>
      </c>
      <c r="AC69" s="114" t="e">
        <f>IF(SUM(BJ69:CG69)/(CI69+CK69)&lt;0.5,"&lt;0.5",TEXT(SUM(BJ69:CG69)/(CI69+CK69),IF(SUM(BJ69:CG69)/(CI69+CK69)&lt;10,"0.0;_・","0;_・")))</f>
        <v>#REF!</v>
      </c>
      <c r="AD69" s="110" t="e">
        <f>IF(MAXA(AK69:BH69)&lt;0.5,"&lt;0.5",TEXT(MAXA(AK69:BH69),IF(MAXA(AK69:BH69)&lt;10,"0.0;_・","0;_・")))</f>
        <v>#REF!</v>
      </c>
      <c r="AE69" s="135" t="e">
        <f>IF(COUNTIF(BJ69:CG69,"a")&gt;=1,"&lt;0.5",TEXT(MIN(BJ69:CG69),IF(MIN(BJ69:CG69)&lt;10,"0.0;_・","0;_・")))</f>
        <v>#REF!</v>
      </c>
      <c r="AF69" s="99" t="e">
        <f>AVERAGE(AK69:BH69)</f>
        <v>#REF!</v>
      </c>
      <c r="AK69" s="183" t="e">
        <f>#REF!</f>
        <v>#REF!</v>
      </c>
      <c r="AL69" s="183" t="e">
        <f>#REF!</f>
        <v>#REF!</v>
      </c>
      <c r="AM69" s="183" t="e">
        <f>#REF!</f>
        <v>#REF!</v>
      </c>
      <c r="AN69" s="183" t="e">
        <f>#REF!</f>
        <v>#REF!</v>
      </c>
      <c r="AO69" s="183" t="e">
        <f>#REF!</f>
        <v>#REF!</v>
      </c>
      <c r="AP69" s="183" t="e">
        <f>#REF!</f>
        <v>#REF!</v>
      </c>
      <c r="AQ69" s="183" t="e">
        <f>#REF!</f>
        <v>#REF!</v>
      </c>
      <c r="AR69" s="183" t="e">
        <f>#REF!</f>
        <v>#REF!</v>
      </c>
      <c r="AS69" s="183" t="e">
        <f>#REF!</f>
        <v>#REF!</v>
      </c>
      <c r="AT69" s="183" t="e">
        <f>#REF!</f>
        <v>#REF!</v>
      </c>
      <c r="AU69" s="183" t="e">
        <f>#REF!</f>
        <v>#REF!</v>
      </c>
      <c r="AV69" s="227" t="e">
        <f>#REF!</f>
        <v>#REF!</v>
      </c>
      <c r="AW69" s="183" t="e">
        <f>#REF!</f>
        <v>#REF!</v>
      </c>
      <c r="AX69" s="183" t="e">
        <f>#REF!</f>
        <v>#REF!</v>
      </c>
      <c r="AY69" s="183" t="e">
        <f>#REF!</f>
        <v>#REF!</v>
      </c>
      <c r="AZ69" s="183" t="e">
        <f>#REF!</f>
        <v>#REF!</v>
      </c>
      <c r="BA69" s="183" t="e">
        <f>#REF!</f>
        <v>#REF!</v>
      </c>
      <c r="BB69" s="183" t="e">
        <f>#REF!</f>
        <v>#REF!</v>
      </c>
      <c r="BC69" s="183" t="e">
        <f>#REF!</f>
        <v>#REF!</v>
      </c>
      <c r="BD69" s="183" t="e">
        <f>#REF!</f>
        <v>#REF!</v>
      </c>
      <c r="BE69" s="186" t="e">
        <f>#REF!</f>
        <v>#REF!</v>
      </c>
      <c r="BF69" s="186" t="e">
        <f>#REF!</f>
        <v>#REF!</v>
      </c>
      <c r="BG69" s="186" t="e">
        <f>#REF!</f>
        <v>#REF!</v>
      </c>
      <c r="BH69" s="183" t="e">
        <f>#REF!</f>
        <v>#REF!</v>
      </c>
      <c r="BI69" s="442"/>
      <c r="BJ69" s="670" t="e">
        <f t="shared" ref="BJ69" si="1263">IF(AK69="&lt;0.5","a",IF(AK69="-","b",AK69*1))</f>
        <v>#REF!</v>
      </c>
      <c r="BK69" s="670" t="e">
        <f t="shared" si="1240"/>
        <v>#REF!</v>
      </c>
      <c r="BL69" s="670" t="e">
        <f t="shared" si="1241"/>
        <v>#REF!</v>
      </c>
      <c r="BM69" s="670" t="e">
        <f t="shared" si="1242"/>
        <v>#REF!</v>
      </c>
      <c r="BN69" s="670" t="e">
        <f t="shared" si="1243"/>
        <v>#REF!</v>
      </c>
      <c r="BO69" s="670" t="e">
        <f t="shared" si="1244"/>
        <v>#REF!</v>
      </c>
      <c r="BP69" s="670" t="e">
        <f t="shared" si="1245"/>
        <v>#REF!</v>
      </c>
      <c r="BQ69" s="670" t="e">
        <f t="shared" si="1246"/>
        <v>#REF!</v>
      </c>
      <c r="BR69" s="670" t="e">
        <f t="shared" si="1247"/>
        <v>#REF!</v>
      </c>
      <c r="BS69" s="670" t="e">
        <f t="shared" si="1248"/>
        <v>#REF!</v>
      </c>
      <c r="BT69" s="670" t="e">
        <f t="shared" si="1249"/>
        <v>#REF!</v>
      </c>
      <c r="BU69" s="670" t="e">
        <f t="shared" si="1250"/>
        <v>#REF!</v>
      </c>
      <c r="BV69" s="670" t="e">
        <f t="shared" si="1251"/>
        <v>#REF!</v>
      </c>
      <c r="BW69" s="670" t="e">
        <f t="shared" si="1252"/>
        <v>#REF!</v>
      </c>
      <c r="BX69" s="670" t="e">
        <f t="shared" si="1253"/>
        <v>#REF!</v>
      </c>
      <c r="BY69" s="670" t="e">
        <f t="shared" si="1254"/>
        <v>#REF!</v>
      </c>
      <c r="BZ69" s="670" t="e">
        <f t="shared" si="1255"/>
        <v>#REF!</v>
      </c>
      <c r="CA69" s="670" t="e">
        <f t="shared" si="1256"/>
        <v>#REF!</v>
      </c>
      <c r="CB69" s="670" t="e">
        <f t="shared" si="1257"/>
        <v>#REF!</v>
      </c>
      <c r="CC69" s="670" t="e">
        <f t="shared" si="1258"/>
        <v>#REF!</v>
      </c>
      <c r="CD69" s="670" t="e">
        <f t="shared" si="1259"/>
        <v>#REF!</v>
      </c>
      <c r="CE69" s="670" t="e">
        <f t="shared" si="1260"/>
        <v>#REF!</v>
      </c>
      <c r="CF69" s="670" t="e">
        <f t="shared" si="1261"/>
        <v>#REF!</v>
      </c>
      <c r="CG69" s="670" t="e">
        <f t="shared" si="1262"/>
        <v>#REF!</v>
      </c>
      <c r="CI69" s="668">
        <f>COUNTIF(BJ69:CG69,"a")</f>
        <v>0</v>
      </c>
      <c r="CJ69" s="668">
        <f>COUNTIF(BJ69:CG69,"b")</f>
        <v>0</v>
      </c>
      <c r="CK69" s="668">
        <f>COUNTIF(BJ69:CG69,"&gt;=0")</f>
        <v>0</v>
      </c>
      <c r="CL69" s="668">
        <f>COUNTA(BJ69:CG69)</f>
        <v>24</v>
      </c>
      <c r="CO69" s="103" t="e">
        <f>AVERAGEA(BJ69:CG69)</f>
        <v>#REF!</v>
      </c>
    </row>
    <row r="70" spans="1:93" s="103" customFormat="1" ht="12.95" customHeight="1" x14ac:dyDescent="0.15">
      <c r="A70" s="1450"/>
      <c r="B70" s="192" t="s">
        <v>2</v>
      </c>
      <c r="C70" s="181"/>
      <c r="D70" s="182" t="s">
        <v>10</v>
      </c>
      <c r="E70" s="106" t="e">
        <f t="shared" ref="E70" si="1264">IF(AK70="&lt;1","&lt;1",ROUND(AK70,IF(AK70&lt;100,0,-1)))</f>
        <v>#REF!</v>
      </c>
      <c r="F70" s="106" t="e">
        <f t="shared" ref="F70" si="1265">IF(AL70="&lt;1","&lt;1",ROUND(AL70,IF(AL70&lt;100,0,-1)))</f>
        <v>#REF!</v>
      </c>
      <c r="G70" s="106" t="e">
        <f t="shared" ref="G70" si="1266">IF(AM70="&lt;1","&lt;1",ROUND(AM70,IF(AM70&lt;100,0,-1)))</f>
        <v>#REF!</v>
      </c>
      <c r="H70" s="106" t="e">
        <f t="shared" ref="H70" si="1267">IF(AN70="&lt;1","&lt;1",ROUND(AN70,IF(AN70&lt;100,0,-1)))</f>
        <v>#REF!</v>
      </c>
      <c r="I70" s="106" t="e">
        <f t="shared" ref="I70" si="1268">IF(AO70="&lt;1","&lt;1",ROUND(AO70,IF(AO70&lt;100,0,-1)))</f>
        <v>#REF!</v>
      </c>
      <c r="J70" s="106" t="e">
        <f t="shared" ref="J70" si="1269">IF(AP70="&lt;1","&lt;1",ROUND(AP70,IF(AP70&lt;100,0,-1)))</f>
        <v>#REF!</v>
      </c>
      <c r="K70" s="106" t="e">
        <f t="shared" ref="K70" si="1270">IF(AQ70="&lt;1","&lt;1",ROUND(AQ70,IF(AQ70&lt;100,0,-1)))</f>
        <v>#REF!</v>
      </c>
      <c r="L70" s="106" t="e">
        <f t="shared" ref="L70" si="1271">IF(AR70="&lt;1","&lt;1",ROUND(AR70,IF(AR70&lt;100,0,-1)))</f>
        <v>#REF!</v>
      </c>
      <c r="M70" s="106" t="e">
        <f t="shared" ref="M70" si="1272">IF(AS70="&lt;1","&lt;1",ROUND(AS70,IF(AS70&lt;100,0,-1)))</f>
        <v>#REF!</v>
      </c>
      <c r="N70" s="106" t="e">
        <f>IF(AT70="&lt;1","&lt;1",ROUND(AT70,IF(AT70&lt;100,0,-1)))</f>
        <v>#REF!</v>
      </c>
      <c r="O70" s="106" t="e">
        <f t="shared" ref="O70" si="1273">IF(AU70="&lt;1","&lt;1",ROUND(AU70,IF(AU70&lt;100,0,-1)))</f>
        <v>#REF!</v>
      </c>
      <c r="P70" s="111" t="e">
        <f t="shared" ref="P70" si="1274">IF(AV70="&lt;1","&lt;1",ROUND(AV70,IF(AV70&lt;100,0,-1)))</f>
        <v>#REF!</v>
      </c>
      <c r="Q70" s="112" t="e">
        <f t="shared" ref="Q70" si="1275">IF(AW70="&lt;1","&lt;1",ROUND(AW70,IF(AW70&lt;100,0,-1)))</f>
        <v>#REF!</v>
      </c>
      <c r="R70" s="106" t="e">
        <f t="shared" ref="R70" si="1276">IF(AX70="&lt;1","&lt;1",ROUND(AX70,IF(AX70&lt;100,0,-1)))</f>
        <v>#REF!</v>
      </c>
      <c r="S70" s="106" t="e">
        <f t="shared" ref="S70" si="1277">IF(AY70="&lt;1","&lt;1",ROUND(AY70,IF(AY70&lt;100,0,-1)))</f>
        <v>#REF!</v>
      </c>
      <c r="T70" s="106" t="e">
        <f t="shared" ref="T70" si="1278">IF(AZ70="&lt;1","&lt;1",ROUND(AZ70,IF(AZ70&lt;100,0,-1)))</f>
        <v>#REF!</v>
      </c>
      <c r="U70" s="106" t="e">
        <f t="shared" ref="U70" si="1279">IF(BA70="&lt;1","&lt;1",ROUND(BA70,IF(BA70&lt;100,0,-1)))</f>
        <v>#REF!</v>
      </c>
      <c r="V70" s="106" t="e">
        <f t="shared" ref="V70" si="1280">IF(BB70="&lt;1","&lt;1",ROUND(BB70,IF(BB70&lt;100,0,-1)))</f>
        <v>#REF!</v>
      </c>
      <c r="W70" s="106" t="e">
        <f t="shared" ref="W70" si="1281">IF(BC70="&lt;1","&lt;1",ROUND(BC70,IF(BC70&lt;100,0,-1)))</f>
        <v>#REF!</v>
      </c>
      <c r="X70" s="106" t="e">
        <f t="shared" ref="X70" si="1282">IF(BD70="&lt;1","&lt;1",ROUND(BD70,IF(BD70&lt;100,0,-1)))</f>
        <v>#REF!</v>
      </c>
      <c r="Y70" s="113" t="e">
        <f t="shared" ref="Y70" si="1283">IF(BE70="&lt;1","&lt;1",ROUND(BE70,IF(BE70&lt;100,0,-1)))</f>
        <v>#REF!</v>
      </c>
      <c r="Z70" s="113" t="e">
        <f t="shared" ref="Z70" si="1284">IF(BF70="&lt;1","&lt;1",ROUND(BF70,IF(BF70&lt;100,0,-1)))</f>
        <v>#REF!</v>
      </c>
      <c r="AA70" s="113" t="e">
        <f t="shared" ref="AA70" si="1285">IF(BG70="&lt;1","&lt;1",ROUND(BG70,IF(BG70&lt;100,0,-1)))</f>
        <v>#REF!</v>
      </c>
      <c r="AB70" s="106" t="e">
        <f t="shared" ref="AB70" si="1286">IF(BH70="&lt;1","&lt;1",ROUND(BH70,IF(BH70&lt;100,0,-1)))</f>
        <v>#REF!</v>
      </c>
      <c r="AC70" s="114" t="e">
        <f>IF(AVERAGEA(AK70:BH70)&lt;1,"&lt;1",ROUND(AVERAGEA(AK70:BH70),IF(AVERAGEA(AK70:BH70)&lt;100,0,-1)))</f>
        <v>#REF!</v>
      </c>
      <c r="AD70" s="110" t="e">
        <f>IF(MAXA(AK70:BH70)&lt;1,"&lt;1",MAXA(AK70:BH70))</f>
        <v>#REF!</v>
      </c>
      <c r="AE70" s="135" t="e">
        <f>IF(MINA(AK70:BH70)&lt;1,"&lt;1",MINA(AK70:BH70))</f>
        <v>#REF!</v>
      </c>
      <c r="AF70" s="99" t="e">
        <f>AVERAGEA(AK70:BH70)</f>
        <v>#REF!</v>
      </c>
      <c r="AK70" s="189" t="e">
        <f>#REF!</f>
        <v>#REF!</v>
      </c>
      <c r="AL70" s="189" t="e">
        <f>#REF!</f>
        <v>#REF!</v>
      </c>
      <c r="AM70" s="189" t="e">
        <f>#REF!</f>
        <v>#REF!</v>
      </c>
      <c r="AN70" s="189" t="e">
        <f>#REF!</f>
        <v>#REF!</v>
      </c>
      <c r="AO70" s="189" t="e">
        <f>#REF!</f>
        <v>#REF!</v>
      </c>
      <c r="AP70" s="189" t="e">
        <f>#REF!</f>
        <v>#REF!</v>
      </c>
      <c r="AQ70" s="189" t="e">
        <f>#REF!</f>
        <v>#REF!</v>
      </c>
      <c r="AR70" s="189" t="e">
        <f>#REF!</f>
        <v>#REF!</v>
      </c>
      <c r="AS70" s="189" t="e">
        <f>#REF!</f>
        <v>#REF!</v>
      </c>
      <c r="AT70" s="189" t="e">
        <f>#REF!</f>
        <v>#REF!</v>
      </c>
      <c r="AU70" s="189" t="e">
        <f>#REF!</f>
        <v>#REF!</v>
      </c>
      <c r="AV70" s="191" t="e">
        <f>#REF!</f>
        <v>#REF!</v>
      </c>
      <c r="AW70" s="114" t="e">
        <f>#REF!</f>
        <v>#REF!</v>
      </c>
      <c r="AX70" s="189" t="e">
        <f>#REF!</f>
        <v>#REF!</v>
      </c>
      <c r="AY70" s="189" t="e">
        <f>#REF!</f>
        <v>#REF!</v>
      </c>
      <c r="AZ70" s="189" t="e">
        <f>#REF!</f>
        <v>#REF!</v>
      </c>
      <c r="BA70" s="189" t="e">
        <f>#REF!</f>
        <v>#REF!</v>
      </c>
      <c r="BB70" s="189" t="e">
        <f>#REF!</f>
        <v>#REF!</v>
      </c>
      <c r="BC70" s="189" t="e">
        <f>#REF!</f>
        <v>#REF!</v>
      </c>
      <c r="BD70" s="189" t="e">
        <f>#REF!</f>
        <v>#REF!</v>
      </c>
      <c r="BE70" s="190" t="e">
        <f>#REF!</f>
        <v>#REF!</v>
      </c>
      <c r="BF70" s="190" t="e">
        <f>#REF!</f>
        <v>#REF!</v>
      </c>
      <c r="BG70" s="190" t="e">
        <f>#REF!</f>
        <v>#REF!</v>
      </c>
      <c r="BH70" s="189" t="e">
        <f>#REF!</f>
        <v>#REF!</v>
      </c>
      <c r="BI70" s="446"/>
    </row>
    <row r="71" spans="1:93" s="103" customFormat="1" ht="12.95" customHeight="1" x14ac:dyDescent="0.15">
      <c r="A71" s="1450"/>
      <c r="B71" s="192" t="s">
        <v>3</v>
      </c>
      <c r="C71" s="181"/>
      <c r="D71" s="182" t="s">
        <v>10</v>
      </c>
      <c r="E71" s="189" t="e">
        <f t="shared" ref="E71" si="1287">TEXT(AK71,IF(AK71&lt;10,"0.0;_・","0;_・"))</f>
        <v>#REF!</v>
      </c>
      <c r="F71" s="189" t="e">
        <f t="shared" ref="F71" si="1288">TEXT(AL71,IF(AL71&lt;10,"0.0;_・","0;_・"))</f>
        <v>#REF!</v>
      </c>
      <c r="G71" s="189" t="e">
        <f t="shared" ref="G71" si="1289">TEXT(AM71,IF(AM71&lt;10,"0.0;_・","0;_・"))</f>
        <v>#REF!</v>
      </c>
      <c r="H71" s="189" t="e">
        <f t="shared" ref="H71" si="1290">TEXT(AN71,IF(AN71&lt;10,"0.0;_・","0;_・"))</f>
        <v>#REF!</v>
      </c>
      <c r="I71" s="189" t="e">
        <f t="shared" ref="I71" si="1291">TEXT(AO71,IF(AO71&lt;10,"0.0;_・","0;_・"))</f>
        <v>#REF!</v>
      </c>
      <c r="J71" s="189" t="e">
        <f t="shared" ref="J71" si="1292">TEXT(AP71,IF(AP71&lt;10,"0.0;_・","0;_・"))</f>
        <v>#REF!</v>
      </c>
      <c r="K71" s="189" t="e">
        <f t="shared" ref="K71" si="1293">TEXT(AQ71,IF(AQ71&lt;10,"0.0;_・","0;_・"))</f>
        <v>#REF!</v>
      </c>
      <c r="L71" s="189" t="e">
        <f t="shared" ref="L71" si="1294">TEXT(AR71,IF(AR71&lt;10,"0.0;_・","0;_・"))</f>
        <v>#REF!</v>
      </c>
      <c r="M71" s="189" t="e">
        <f t="shared" ref="M71" si="1295">TEXT(AS71,IF(AS71&lt;10,"0.0;_・","0;_・"))</f>
        <v>#REF!</v>
      </c>
      <c r="N71" s="189" t="e">
        <f t="shared" ref="N71" si="1296">TEXT(AT71,IF(AT71&lt;10,"0.0;_・","0;_・"))</f>
        <v>#REF!</v>
      </c>
      <c r="O71" s="189" t="e">
        <f t="shared" ref="O71" si="1297">TEXT(AU71,IF(AU71&lt;10,"0.0;_・","0;_・"))</f>
        <v>#REF!</v>
      </c>
      <c r="P71" s="191" t="e">
        <f t="shared" ref="P71" si="1298">TEXT(AV71,IF(AV71&lt;10,"0.0;_・","0;_・"))</f>
        <v>#REF!</v>
      </c>
      <c r="Q71" s="114" t="e">
        <f t="shared" ref="Q71" si="1299">TEXT(AW71,IF(AW71&lt;10,"0.0;_・","0;_・"))</f>
        <v>#REF!</v>
      </c>
      <c r="R71" s="189" t="e">
        <f t="shared" ref="R71" si="1300">TEXT(AX71,IF(AX71&lt;10,"0.0;_・","0;_・"))</f>
        <v>#REF!</v>
      </c>
      <c r="S71" s="189" t="e">
        <f t="shared" ref="S71" si="1301">TEXT(AY71,IF(AY71&lt;10,"0.0;_・","0;_・"))</f>
        <v>#REF!</v>
      </c>
      <c r="T71" s="189" t="e">
        <f t="shared" ref="T71" si="1302">TEXT(AZ71,IF(AZ71&lt;10,"0.0;_・","0;_・"))</f>
        <v>#REF!</v>
      </c>
      <c r="U71" s="189" t="e">
        <f t="shared" ref="U71" si="1303">TEXT(BA71,IF(BA71&lt;10,"0.0;_・","0;_・"))</f>
        <v>#REF!</v>
      </c>
      <c r="V71" s="189" t="e">
        <f t="shared" ref="V71" si="1304">TEXT(BB71,IF(BB71&lt;10,"0.0;_・","0;_・"))</f>
        <v>#REF!</v>
      </c>
      <c r="W71" s="189" t="e">
        <f t="shared" ref="W71" si="1305">TEXT(BC71,IF(BC71&lt;10,"0.0;_・","0;_・"))</f>
        <v>#REF!</v>
      </c>
      <c r="X71" s="189" t="e">
        <f t="shared" ref="X71" si="1306">TEXT(BD71,IF(BD71&lt;10,"0.0;_・","0;_・"))</f>
        <v>#REF!</v>
      </c>
      <c r="Y71" s="190" t="e">
        <f t="shared" ref="Y71" si="1307">TEXT(BE71,IF(BE71&lt;10,"0.0;_・","0;_・"))</f>
        <v>#REF!</v>
      </c>
      <c r="Z71" s="190" t="e">
        <f t="shared" ref="Z71" si="1308">TEXT(BF71,IF(BF71&lt;10,"0.0;_・","0;_・"))</f>
        <v>#REF!</v>
      </c>
      <c r="AA71" s="190" t="e">
        <f t="shared" ref="AA71" si="1309">TEXT(BG71,IF(BG71&lt;10,"0.0;_・","0;_・"))</f>
        <v>#REF!</v>
      </c>
      <c r="AB71" s="189" t="e">
        <f t="shared" ref="AB71" si="1310">TEXT(BH71,IF(BH71&lt;10,"0.0;_・","0;_・"))</f>
        <v>#REF!</v>
      </c>
      <c r="AC71" s="114" t="e">
        <f>IF(AVERAGEA(AK71:BH71)&lt;1,"&lt;1.0",TEXT(AVERAGEA(AK71:BH71),IF(AVERAGEA(AK71:BH71)&lt;10,"0.0;_・","0;_・")))</f>
        <v>#REF!</v>
      </c>
      <c r="AD71" s="110" t="e">
        <f>IF(MAXA(AK71:BH71)&lt;1,"&lt;1.0",TEXT(MAXA(AK71:BH71),IF(MAXA(AK71:BH71)&lt;10,"0.0;_・","0;_・")))</f>
        <v>#REF!</v>
      </c>
      <c r="AE71" s="135" t="e">
        <f>IF(MINA(AK71:BH71)&lt;1,"&lt;1.0",TEXT(MINA(AK71:BH71),IF(MINA(AK71:BH71)&lt;10,"0.0;_・","0;_・")))</f>
        <v>#REF!</v>
      </c>
      <c r="AF71" s="99" t="e">
        <f t="shared" ref="AF71:AF79" si="1311">AVERAGE(AK71:BH71)</f>
        <v>#REF!</v>
      </c>
      <c r="AK71" s="183" t="e">
        <f>#REF!</f>
        <v>#REF!</v>
      </c>
      <c r="AL71" s="183" t="e">
        <f>#REF!</f>
        <v>#REF!</v>
      </c>
      <c r="AM71" s="251" t="e">
        <f>#REF!</f>
        <v>#REF!</v>
      </c>
      <c r="AN71" s="183" t="e">
        <f>#REF!</f>
        <v>#REF!</v>
      </c>
      <c r="AO71" s="183" t="e">
        <f>#REF!</f>
        <v>#REF!</v>
      </c>
      <c r="AP71" s="183" t="e">
        <f>#REF!</f>
        <v>#REF!</v>
      </c>
      <c r="AQ71" s="183" t="e">
        <f>#REF!</f>
        <v>#REF!</v>
      </c>
      <c r="AR71" s="183" t="e">
        <f>#REF!</f>
        <v>#REF!</v>
      </c>
      <c r="AS71" s="183" t="e">
        <f>#REF!</f>
        <v>#REF!</v>
      </c>
      <c r="AT71" s="183" t="e">
        <f>#REF!</f>
        <v>#REF!</v>
      </c>
      <c r="AU71" s="183" t="e">
        <f>#REF!</f>
        <v>#REF!</v>
      </c>
      <c r="AV71" s="227" t="e">
        <f>#REF!</f>
        <v>#REF!</v>
      </c>
      <c r="AW71" s="185" t="e">
        <f>#REF!</f>
        <v>#REF!</v>
      </c>
      <c r="AX71" s="183" t="e">
        <f>#REF!</f>
        <v>#REF!</v>
      </c>
      <c r="AY71" s="183" t="e">
        <f>#REF!</f>
        <v>#REF!</v>
      </c>
      <c r="AZ71" s="183" t="e">
        <f>#REF!</f>
        <v>#REF!</v>
      </c>
      <c r="BA71" s="183" t="e">
        <f>#REF!</f>
        <v>#REF!</v>
      </c>
      <c r="BB71" s="183" t="e">
        <f>#REF!</f>
        <v>#REF!</v>
      </c>
      <c r="BC71" s="183" t="e">
        <f>#REF!</f>
        <v>#REF!</v>
      </c>
      <c r="BD71" s="183" t="e">
        <f>#REF!</f>
        <v>#REF!</v>
      </c>
      <c r="BE71" s="186" t="e">
        <f>#REF!</f>
        <v>#REF!</v>
      </c>
      <c r="BF71" s="186" t="e">
        <f>#REF!</f>
        <v>#REF!</v>
      </c>
      <c r="BG71" s="186" t="e">
        <f>#REF!</f>
        <v>#REF!</v>
      </c>
      <c r="BH71" s="189" t="e">
        <f>#REF!</f>
        <v>#REF!</v>
      </c>
      <c r="BI71" s="446"/>
    </row>
    <row r="72" spans="1:93" s="103" customFormat="1" ht="12.95" customHeight="1" x14ac:dyDescent="0.15">
      <c r="A72" s="1450"/>
      <c r="B72" s="235" t="s">
        <v>74</v>
      </c>
      <c r="C72" s="680"/>
      <c r="D72" s="236" t="s">
        <v>75</v>
      </c>
      <c r="E72" s="237" t="e">
        <f t="shared" ref="E72" si="1312">AK72</f>
        <v>#REF!</v>
      </c>
      <c r="F72" s="237" t="e">
        <f t="shared" ref="F72" si="1313">AL72</f>
        <v>#REF!</v>
      </c>
      <c r="G72" s="237" t="e">
        <f t="shared" ref="G72" si="1314">AM72</f>
        <v>#REF!</v>
      </c>
      <c r="H72" s="237" t="e">
        <f t="shared" ref="H72" si="1315">AN72</f>
        <v>#REF!</v>
      </c>
      <c r="I72" s="237" t="e">
        <f t="shared" ref="I72" si="1316">AO72</f>
        <v>#REF!</v>
      </c>
      <c r="J72" s="237" t="e">
        <f t="shared" ref="J72" si="1317">AP72</f>
        <v>#REF!</v>
      </c>
      <c r="K72" s="237" t="e">
        <f t="shared" ref="K72" si="1318">AQ72</f>
        <v>#REF!</v>
      </c>
      <c r="L72" s="237" t="e">
        <f t="shared" ref="L72" si="1319">AR72</f>
        <v>#REF!</v>
      </c>
      <c r="M72" s="565" t="e">
        <f t="shared" ref="M72" si="1320">AS72</f>
        <v>#REF!</v>
      </c>
      <c r="N72" s="237" t="e">
        <f t="shared" ref="N72" si="1321">AT72</f>
        <v>#REF!</v>
      </c>
      <c r="O72" s="237" t="e">
        <f t="shared" ref="O72" si="1322">AU72</f>
        <v>#REF!</v>
      </c>
      <c r="P72" s="302" t="e">
        <f t="shared" ref="P72" si="1323">AV72</f>
        <v>#REF!</v>
      </c>
      <c r="Q72" s="240" t="e">
        <f t="shared" ref="Q72" si="1324">AW72</f>
        <v>#REF!</v>
      </c>
      <c r="R72" s="237" t="e">
        <f t="shared" ref="R72" si="1325">AX72</f>
        <v>#REF!</v>
      </c>
      <c r="S72" s="237" t="e">
        <f t="shared" ref="S72" si="1326">AY72</f>
        <v>#REF!</v>
      </c>
      <c r="T72" s="237" t="e">
        <f t="shared" ref="T72" si="1327">AZ72</f>
        <v>#REF!</v>
      </c>
      <c r="U72" s="237" t="e">
        <f t="shared" ref="U72" si="1328">BA72</f>
        <v>#REF!</v>
      </c>
      <c r="V72" s="237" t="e">
        <f t="shared" ref="V72" si="1329">BB72</f>
        <v>#REF!</v>
      </c>
      <c r="W72" s="237" t="e">
        <f t="shared" ref="W72" si="1330">BC72</f>
        <v>#REF!</v>
      </c>
      <c r="X72" s="237" t="e">
        <f t="shared" ref="X72" si="1331">BD72</f>
        <v>#REF!</v>
      </c>
      <c r="Y72" s="241" t="e">
        <f t="shared" ref="Y72" si="1332">BE72</f>
        <v>#REF!</v>
      </c>
      <c r="Z72" s="241" t="e">
        <f t="shared" ref="Z72" si="1333">BF72</f>
        <v>#REF!</v>
      </c>
      <c r="AA72" s="241" t="e">
        <f t="shared" ref="AA72" si="1334">BG72</f>
        <v>#REF!</v>
      </c>
      <c r="AB72" s="237" t="e">
        <f>BH72</f>
        <v>#REF!</v>
      </c>
      <c r="AC72" s="240" t="e">
        <f>ROUND(AVERAGE(AK72:BH72),IF(AVERAGE(AK72:BH72)&lt;100,0,IF(AVERAGE(AK72:BH72)&lt;1000,-1,IF(AVERAGE(AK72:BH72)&lt;10000,-3,IF(AVERAGE(AK72:BH72)&lt;100000,-3,-4)))))</f>
        <v>#REF!</v>
      </c>
      <c r="AD72" s="521" t="e">
        <f>MAX(AK72:BH72)</f>
        <v>#REF!</v>
      </c>
      <c r="AE72" s="265" t="e">
        <f>MIN(AK72:BH72)</f>
        <v>#REF!</v>
      </c>
      <c r="AF72" s="99" t="e">
        <f t="shared" si="1311"/>
        <v>#REF!</v>
      </c>
      <c r="AK72" s="237" t="e">
        <f>#REF!</f>
        <v>#REF!</v>
      </c>
      <c r="AL72" s="237" t="e">
        <f>#REF!</f>
        <v>#REF!</v>
      </c>
      <c r="AM72" s="237" t="e">
        <f>#REF!</f>
        <v>#REF!</v>
      </c>
      <c r="AN72" s="237" t="e">
        <f>#REF!</f>
        <v>#REF!</v>
      </c>
      <c r="AO72" s="237" t="e">
        <f>#REF!</f>
        <v>#REF!</v>
      </c>
      <c r="AP72" s="237" t="e">
        <f>#REF!</f>
        <v>#REF!</v>
      </c>
      <c r="AQ72" s="237" t="e">
        <f>#REF!</f>
        <v>#REF!</v>
      </c>
      <c r="AR72" s="237" t="e">
        <f>#REF!</f>
        <v>#REF!</v>
      </c>
      <c r="AS72" s="237" t="e">
        <f>#REF!</f>
        <v>#REF!</v>
      </c>
      <c r="AT72" s="237" t="e">
        <f>#REF!</f>
        <v>#REF!</v>
      </c>
      <c r="AU72" s="237" t="e">
        <f>#REF!</f>
        <v>#REF!</v>
      </c>
      <c r="AV72" s="302" t="e">
        <f>#REF!</f>
        <v>#REF!</v>
      </c>
      <c r="AW72" s="240" t="e">
        <f>#REF!</f>
        <v>#REF!</v>
      </c>
      <c r="AX72" s="237" t="e">
        <f>#REF!</f>
        <v>#REF!</v>
      </c>
      <c r="AY72" s="237" t="e">
        <f>#REF!</f>
        <v>#REF!</v>
      </c>
      <c r="AZ72" s="237" t="e">
        <f>#REF!</f>
        <v>#REF!</v>
      </c>
      <c r="BA72" s="237" t="e">
        <f>#REF!</f>
        <v>#REF!</v>
      </c>
      <c r="BB72" s="237" t="e">
        <f>#REF!</f>
        <v>#REF!</v>
      </c>
      <c r="BC72" s="237" t="e">
        <f>#REF!</f>
        <v>#REF!</v>
      </c>
      <c r="BD72" s="237" t="e">
        <f>#REF!</f>
        <v>#REF!</v>
      </c>
      <c r="BE72" s="241" t="e">
        <f>#REF!</f>
        <v>#REF!</v>
      </c>
      <c r="BF72" s="241" t="e">
        <f>#REF!</f>
        <v>#REF!</v>
      </c>
      <c r="BG72" s="241" t="e">
        <f>#REF!</f>
        <v>#REF!</v>
      </c>
      <c r="BH72" s="237" t="e">
        <f>#REF!</f>
        <v>#REF!</v>
      </c>
      <c r="BI72" s="446"/>
    </row>
    <row r="73" spans="1:93" s="103" customFormat="1" ht="12.95" customHeight="1" x14ac:dyDescent="0.15">
      <c r="A73" s="1450"/>
      <c r="B73" s="193" t="s">
        <v>76</v>
      </c>
      <c r="C73" s="677"/>
      <c r="D73" s="194" t="s">
        <v>18</v>
      </c>
      <c r="E73" s="195" t="e">
        <f t="shared" ref="E73:E77" si="1335">TEXT(AK73,IF(AK73&lt;10,"0.0;_・","0;_・"))</f>
        <v>#REF!</v>
      </c>
      <c r="F73" s="195" t="e">
        <f t="shared" ref="F73:F77" si="1336">TEXT(AL73,IF(AL73&lt;10,"0.0;_・","0;_・"))</f>
        <v>#REF!</v>
      </c>
      <c r="G73" s="195" t="e">
        <f t="shared" ref="G73:G77" si="1337">TEXT(AM73,IF(AM73&lt;10,"0.0;_・","0;_・"))</f>
        <v>#REF!</v>
      </c>
      <c r="H73" s="195" t="e">
        <f t="shared" ref="H73:H77" si="1338">TEXT(AN73,IF(AN73&lt;10,"0.0;_・","0;_・"))</f>
        <v>#REF!</v>
      </c>
      <c r="I73" s="195" t="e">
        <f t="shared" ref="I73:I77" si="1339">TEXT(AO73,IF(AO73&lt;10,"0.0;_・","0;_・"))</f>
        <v>#REF!</v>
      </c>
      <c r="J73" s="195" t="e">
        <f t="shared" ref="J73:J77" si="1340">TEXT(AP73,IF(AP73&lt;10,"0.0;_・","0;_・"))</f>
        <v>#REF!</v>
      </c>
      <c r="K73" s="195" t="e">
        <f t="shared" ref="K73:K77" si="1341">TEXT(AQ73,IF(AQ73&lt;10,"0.0;_・","0;_・"))</f>
        <v>#REF!</v>
      </c>
      <c r="L73" s="195" t="e">
        <f t="shared" ref="L73:L77" si="1342">TEXT(AR73,IF(AR73&lt;10,"0.0;_・","0;_・"))</f>
        <v>#REF!</v>
      </c>
      <c r="M73" s="195" t="e">
        <f t="shared" ref="M73:M77" si="1343">TEXT(AS73,IF(AS73&lt;10,"0.0;_・","0;_・"))</f>
        <v>#REF!</v>
      </c>
      <c r="N73" s="195" t="e">
        <f t="shared" ref="N73:N77" si="1344">TEXT(AT73,IF(AT73&lt;10,"0.0;_・","0;_・"))</f>
        <v>#REF!</v>
      </c>
      <c r="O73" s="195" t="e">
        <f t="shared" ref="O73:O77" si="1345">TEXT(AU73,IF(AU73&lt;10,"0.0;_・","0;_・"))</f>
        <v>#REF!</v>
      </c>
      <c r="P73" s="196" t="e">
        <f t="shared" ref="P73:P77" si="1346">TEXT(AV73,IF(AV73&lt;10,"0.0;_・","0;_・"))</f>
        <v>#REF!</v>
      </c>
      <c r="Q73" s="554" t="e">
        <f t="shared" ref="Q73:Q77" si="1347">TEXT(AW73,IF(AW73&lt;10,"0.0;_・","0;_・"))</f>
        <v>#REF!</v>
      </c>
      <c r="R73" s="195" t="e">
        <f t="shared" ref="R73:R77" si="1348">TEXT(AX73,IF(AX73&lt;10,"0.0;_・","0;_・"))</f>
        <v>#REF!</v>
      </c>
      <c r="S73" s="195" t="e">
        <f t="shared" ref="S73:S77" si="1349">TEXT(AY73,IF(AY73&lt;10,"0.0;_・","0;_・"))</f>
        <v>#REF!</v>
      </c>
      <c r="T73" s="195" t="e">
        <f t="shared" ref="T73:T77" si="1350">TEXT(AZ73,IF(AZ73&lt;10,"0.0;_・","0;_・"))</f>
        <v>#REF!</v>
      </c>
      <c r="U73" s="195" t="e">
        <f t="shared" ref="U73:U77" si="1351">TEXT(BA73,IF(BA73&lt;10,"0.0;_・","0;_・"))</f>
        <v>#REF!</v>
      </c>
      <c r="V73" s="195" t="e">
        <f t="shared" ref="V73:V77" si="1352">TEXT(BB73,IF(BB73&lt;10,"0.0;_・","0;_・"))</f>
        <v>#REF!</v>
      </c>
      <c r="W73" s="195" t="e">
        <f t="shared" ref="W73:W77" si="1353">TEXT(BC73,IF(BC73&lt;10,"0.0;_・","0;_・"))</f>
        <v>#REF!</v>
      </c>
      <c r="X73" s="195" t="e">
        <f t="shared" ref="X73:X77" si="1354">TEXT(BD73,IF(BD73&lt;10,"0.0;_・","0;_・"))</f>
        <v>#REF!</v>
      </c>
      <c r="Y73" s="199" t="e">
        <f t="shared" ref="Y73:Y77" si="1355">TEXT(BE73,IF(BE73&lt;10,"0.0;_・","0;_・"))</f>
        <v>#REF!</v>
      </c>
      <c r="Z73" s="199" t="e">
        <f t="shared" ref="Z73:Z77" si="1356">TEXT(BF73,IF(BF73&lt;10,"0.0;_・","0;_・"))</f>
        <v>#REF!</v>
      </c>
      <c r="AA73" s="199" t="e">
        <f t="shared" ref="AA73:AA77" si="1357">TEXT(BG73,IF(BG73&lt;10,"0.0;_・","0;_・"))</f>
        <v>#REF!</v>
      </c>
      <c r="AB73" s="561" t="e">
        <f t="shared" ref="AB73:AB77" si="1358">TEXT(BH73,IF(BH73&lt;10,"0.0;_・","0;_・"))</f>
        <v>#REF!</v>
      </c>
      <c r="AC73" s="554" t="e">
        <f t="shared" ref="AC73:AC75" si="1359">IF(AVERAGEA(AK73:BH73)&lt;0.1,"&lt;0.1",TEXT(AVERAGEA(AK73:BH73),IF(AVERAGEA(AK73:BH73)&lt;10,"0.0;_・","0;_・")))</f>
        <v>#REF!</v>
      </c>
      <c r="AD73" s="200" t="e">
        <f t="shared" ref="AD73:AD75" si="1360">IF(MAXA(AK73:BH73)&lt;0.1,"&lt;0.1",TEXT(MAXA(AK73:BH73),IF(MAXA(AK73:BH73)&lt;10,"0.0;_・","0;_・")))</f>
        <v>#REF!</v>
      </c>
      <c r="AE73" s="201" t="e">
        <f t="shared" ref="AE73:AE75" si="1361">IF(MINA(AK73:BH73)&lt;0.1,"&lt;0.1",TEXT(MINA(AK73:BH73),IF(MINA(AK73:BH73)&lt;10,"0.0;_・","0;_・")))</f>
        <v>#REF!</v>
      </c>
      <c r="AF73" s="99" t="e">
        <f t="shared" si="1311"/>
        <v>#REF!</v>
      </c>
      <c r="AK73" s="212" t="e">
        <f>#REF!</f>
        <v>#REF!</v>
      </c>
      <c r="AL73" s="195" t="e">
        <f>#REF!</f>
        <v>#REF!</v>
      </c>
      <c r="AM73" s="195" t="e">
        <f>#REF!</f>
        <v>#REF!</v>
      </c>
      <c r="AN73" s="213" t="e">
        <f>#REF!</f>
        <v>#REF!</v>
      </c>
      <c r="AO73" s="195" t="e">
        <f>#REF!</f>
        <v>#REF!</v>
      </c>
      <c r="AP73" s="195" t="e">
        <f>#REF!</f>
        <v>#REF!</v>
      </c>
      <c r="AQ73" s="195" t="e">
        <f>#REF!</f>
        <v>#REF!</v>
      </c>
      <c r="AR73" s="195" t="e">
        <f>#REF!</f>
        <v>#REF!</v>
      </c>
      <c r="AS73" s="212" t="e">
        <f>#REF!</f>
        <v>#REF!</v>
      </c>
      <c r="AT73" s="195" t="e">
        <f>#REF!</f>
        <v>#REF!</v>
      </c>
      <c r="AU73" s="213" t="e">
        <f>#REF!</f>
        <v>#REF!</v>
      </c>
      <c r="AV73" s="196" t="e">
        <f>#REF!</f>
        <v>#REF!</v>
      </c>
      <c r="AW73" s="149" t="e">
        <f>#REF!</f>
        <v>#REF!</v>
      </c>
      <c r="AX73" s="213" t="e">
        <f>#REF!</f>
        <v>#REF!</v>
      </c>
      <c r="AY73" s="195" t="e">
        <f>#REF!</f>
        <v>#REF!</v>
      </c>
      <c r="AZ73" s="195" t="e">
        <f>#REF!</f>
        <v>#REF!</v>
      </c>
      <c r="BA73" s="195" t="e">
        <f>#REF!</f>
        <v>#REF!</v>
      </c>
      <c r="BB73" s="195" t="e">
        <f>#REF!</f>
        <v>#REF!</v>
      </c>
      <c r="BC73" s="195" t="e">
        <f>#REF!</f>
        <v>#REF!</v>
      </c>
      <c r="BD73" s="195" t="e">
        <f>#REF!</f>
        <v>#REF!</v>
      </c>
      <c r="BE73" s="199" t="e">
        <f>#REF!</f>
        <v>#REF!</v>
      </c>
      <c r="BF73" s="199" t="e">
        <f>#REF!</f>
        <v>#REF!</v>
      </c>
      <c r="BG73" s="214" t="e">
        <f>#REF!</f>
        <v>#REF!</v>
      </c>
      <c r="BH73" s="195" t="e">
        <f>#REF!</f>
        <v>#REF!</v>
      </c>
      <c r="BI73" s="446"/>
    </row>
    <row r="74" spans="1:93" s="103" customFormat="1" ht="12.95" customHeight="1" x14ac:dyDescent="0.15">
      <c r="A74" s="1450"/>
      <c r="B74" s="312" t="s">
        <v>77</v>
      </c>
      <c r="C74" s="679"/>
      <c r="D74" s="397" t="s">
        <v>10</v>
      </c>
      <c r="E74" s="575" t="e">
        <f t="shared" si="1335"/>
        <v>#REF!</v>
      </c>
      <c r="F74" s="398" t="e">
        <f t="shared" si="1336"/>
        <v>#REF!</v>
      </c>
      <c r="G74" s="398" t="e">
        <f t="shared" si="1337"/>
        <v>#REF!</v>
      </c>
      <c r="H74" s="398" t="e">
        <f t="shared" si="1338"/>
        <v>#REF!</v>
      </c>
      <c r="I74" s="398" t="e">
        <f t="shared" si="1339"/>
        <v>#REF!</v>
      </c>
      <c r="J74" s="398" t="e">
        <f t="shared" si="1340"/>
        <v>#REF!</v>
      </c>
      <c r="K74" s="398" t="e">
        <f t="shared" si="1341"/>
        <v>#REF!</v>
      </c>
      <c r="L74" s="398" t="e">
        <f t="shared" si="1342"/>
        <v>#REF!</v>
      </c>
      <c r="M74" s="398" t="e">
        <f t="shared" si="1343"/>
        <v>#REF!</v>
      </c>
      <c r="N74" s="398" t="e">
        <f t="shared" si="1344"/>
        <v>#REF!</v>
      </c>
      <c r="O74" s="398" t="e">
        <f t="shared" si="1345"/>
        <v>#REF!</v>
      </c>
      <c r="P74" s="417" t="e">
        <f t="shared" si="1346"/>
        <v>#REF!</v>
      </c>
      <c r="Q74" s="418" t="e">
        <f t="shared" si="1347"/>
        <v>#REF!</v>
      </c>
      <c r="R74" s="398" t="e">
        <f t="shared" si="1348"/>
        <v>#REF!</v>
      </c>
      <c r="S74" s="398" t="e">
        <f t="shared" si="1349"/>
        <v>#REF!</v>
      </c>
      <c r="T74" s="398" t="e">
        <f t="shared" si="1350"/>
        <v>#REF!</v>
      </c>
      <c r="U74" s="398" t="e">
        <f t="shared" si="1351"/>
        <v>#REF!</v>
      </c>
      <c r="V74" s="398" t="e">
        <f t="shared" si="1352"/>
        <v>#REF!</v>
      </c>
      <c r="W74" s="398" t="e">
        <f t="shared" si="1353"/>
        <v>#REF!</v>
      </c>
      <c r="X74" s="398" t="e">
        <f t="shared" si="1354"/>
        <v>#REF!</v>
      </c>
      <c r="Y74" s="562" t="e">
        <f t="shared" si="1355"/>
        <v>#REF!</v>
      </c>
      <c r="Z74" s="399" t="e">
        <f t="shared" si="1356"/>
        <v>#REF!</v>
      </c>
      <c r="AA74" s="399" t="e">
        <f t="shared" si="1357"/>
        <v>#REF!</v>
      </c>
      <c r="AB74" s="398" t="e">
        <f t="shared" si="1358"/>
        <v>#REF!</v>
      </c>
      <c r="AC74" s="418" t="e">
        <f t="shared" si="1359"/>
        <v>#REF!</v>
      </c>
      <c r="AD74" s="401" t="e">
        <f t="shared" si="1360"/>
        <v>#REF!</v>
      </c>
      <c r="AE74" s="402" t="e">
        <f t="shared" si="1361"/>
        <v>#REF!</v>
      </c>
      <c r="AF74" s="99" t="e">
        <f t="shared" si="1311"/>
        <v>#REF!</v>
      </c>
      <c r="AK74" s="315" t="e">
        <f>#REF!</f>
        <v>#REF!</v>
      </c>
      <c r="AL74" s="398" t="e">
        <f>#REF!</f>
        <v>#REF!</v>
      </c>
      <c r="AM74" s="398" t="e">
        <f>#REF!</f>
        <v>#REF!</v>
      </c>
      <c r="AN74" s="398" t="e">
        <f>#REF!</f>
        <v>#REF!</v>
      </c>
      <c r="AO74" s="398" t="e">
        <f>#REF!</f>
        <v>#REF!</v>
      </c>
      <c r="AP74" s="398" t="e">
        <f>#REF!</f>
        <v>#REF!</v>
      </c>
      <c r="AQ74" s="398" t="e">
        <f>#REF!</f>
        <v>#REF!</v>
      </c>
      <c r="AR74" s="398" t="e">
        <f>#REF!</f>
        <v>#REF!</v>
      </c>
      <c r="AS74" s="398" t="e">
        <f>#REF!</f>
        <v>#REF!</v>
      </c>
      <c r="AT74" s="315" t="e">
        <f>#REF!</f>
        <v>#REF!</v>
      </c>
      <c r="AU74" s="398" t="e">
        <f>#REF!</f>
        <v>#REF!</v>
      </c>
      <c r="AV74" s="417" t="e">
        <f>#REF!</f>
        <v>#REF!</v>
      </c>
      <c r="AW74" s="314" t="e">
        <f>#REF!</f>
        <v>#REF!</v>
      </c>
      <c r="AX74" s="416" t="e">
        <f>#REF!</f>
        <v>#REF!</v>
      </c>
      <c r="AY74" s="398" t="e">
        <f>#REF!</f>
        <v>#REF!</v>
      </c>
      <c r="AZ74" s="315" t="e">
        <f>#REF!</f>
        <v>#REF!</v>
      </c>
      <c r="BA74" s="398" t="e">
        <f>#REF!</f>
        <v>#REF!</v>
      </c>
      <c r="BB74" s="398" t="e">
        <f>#REF!</f>
        <v>#REF!</v>
      </c>
      <c r="BC74" s="398" t="e">
        <f>#REF!</f>
        <v>#REF!</v>
      </c>
      <c r="BD74" s="398" t="e">
        <f>#REF!</f>
        <v>#REF!</v>
      </c>
      <c r="BE74" s="399" t="e">
        <f>#REF!</f>
        <v>#REF!</v>
      </c>
      <c r="BF74" s="399" t="e">
        <f>#REF!</f>
        <v>#REF!</v>
      </c>
      <c r="BG74" s="317" t="e">
        <f>#REF!</f>
        <v>#REF!</v>
      </c>
      <c r="BH74" s="315" t="e">
        <f>#REF!</f>
        <v>#REF!</v>
      </c>
      <c r="BI74" s="442"/>
    </row>
    <row r="75" spans="1:93" s="103" customFormat="1" ht="12.95" customHeight="1" x14ac:dyDescent="0.15">
      <c r="A75" s="1450"/>
      <c r="B75" s="202" t="s">
        <v>78</v>
      </c>
      <c r="C75" s="444"/>
      <c r="D75" s="203" t="s">
        <v>10</v>
      </c>
      <c r="E75" s="204" t="e">
        <f t="shared" si="1335"/>
        <v>#REF!</v>
      </c>
      <c r="F75" s="204" t="e">
        <f t="shared" si="1336"/>
        <v>#REF!</v>
      </c>
      <c r="G75" s="204" t="e">
        <f t="shared" si="1337"/>
        <v>#REF!</v>
      </c>
      <c r="H75" s="204" t="e">
        <f t="shared" si="1338"/>
        <v>#REF!</v>
      </c>
      <c r="I75" s="204" t="e">
        <f t="shared" si="1339"/>
        <v>#REF!</v>
      </c>
      <c r="J75" s="204" t="e">
        <f t="shared" si="1340"/>
        <v>#REF!</v>
      </c>
      <c r="K75" s="204" t="e">
        <f t="shared" si="1341"/>
        <v>#REF!</v>
      </c>
      <c r="L75" s="204" t="e">
        <f t="shared" si="1342"/>
        <v>#REF!</v>
      </c>
      <c r="M75" s="204" t="e">
        <f t="shared" si="1343"/>
        <v>#REF!</v>
      </c>
      <c r="N75" s="204" t="e">
        <f t="shared" si="1344"/>
        <v>#REF!</v>
      </c>
      <c r="O75" s="204" t="e">
        <f t="shared" si="1345"/>
        <v>#REF!</v>
      </c>
      <c r="P75" s="205" t="e">
        <f t="shared" si="1346"/>
        <v>#REF!</v>
      </c>
      <c r="Q75" s="206" t="e">
        <f t="shared" si="1347"/>
        <v>#REF!</v>
      </c>
      <c r="R75" s="204" t="e">
        <f t="shared" si="1348"/>
        <v>#REF!</v>
      </c>
      <c r="S75" s="204" t="e">
        <f t="shared" si="1349"/>
        <v>#REF!</v>
      </c>
      <c r="T75" s="204" t="e">
        <f t="shared" si="1350"/>
        <v>#REF!</v>
      </c>
      <c r="U75" s="204" t="e">
        <f t="shared" si="1351"/>
        <v>#REF!</v>
      </c>
      <c r="V75" s="204" t="e">
        <f t="shared" si="1352"/>
        <v>#REF!</v>
      </c>
      <c r="W75" s="204" t="e">
        <f t="shared" si="1353"/>
        <v>#REF!</v>
      </c>
      <c r="X75" s="204" t="e">
        <f t="shared" si="1354"/>
        <v>#REF!</v>
      </c>
      <c r="Y75" s="207" t="e">
        <f t="shared" si="1355"/>
        <v>#REF!</v>
      </c>
      <c r="Z75" s="207" t="e">
        <f t="shared" si="1356"/>
        <v>#REF!</v>
      </c>
      <c r="AA75" s="207" t="e">
        <f t="shared" si="1357"/>
        <v>#REF!</v>
      </c>
      <c r="AB75" s="204" t="e">
        <f t="shared" si="1358"/>
        <v>#REF!</v>
      </c>
      <c r="AC75" s="599" t="e">
        <f t="shared" si="1359"/>
        <v>#REF!</v>
      </c>
      <c r="AD75" s="208" t="e">
        <f t="shared" si="1360"/>
        <v>#REF!</v>
      </c>
      <c r="AE75" s="209" t="e">
        <f t="shared" si="1361"/>
        <v>#REF!</v>
      </c>
      <c r="AF75" s="99" t="e">
        <f t="shared" si="1311"/>
        <v>#REF!</v>
      </c>
      <c r="AK75" s="229" t="e">
        <f>#REF!</f>
        <v>#REF!</v>
      </c>
      <c r="AL75" s="229" t="e">
        <f>#REF!</f>
        <v>#REF!</v>
      </c>
      <c r="AM75" s="229" t="e">
        <f>#REF!</f>
        <v>#REF!</v>
      </c>
      <c r="AN75" s="229" t="e">
        <f>#REF!</f>
        <v>#REF!</v>
      </c>
      <c r="AO75" s="229" t="e">
        <f>#REF!</f>
        <v>#REF!</v>
      </c>
      <c r="AP75" s="229" t="e">
        <f>#REF!</f>
        <v>#REF!</v>
      </c>
      <c r="AQ75" s="229" t="e">
        <f>#REF!</f>
        <v>#REF!</v>
      </c>
      <c r="AR75" s="229" t="e">
        <f>#REF!</f>
        <v>#REF!</v>
      </c>
      <c r="AS75" s="229" t="e">
        <f>#REF!</f>
        <v>#REF!</v>
      </c>
      <c r="AT75" s="229" t="e">
        <f>#REF!</f>
        <v>#REF!</v>
      </c>
      <c r="AU75" s="229" t="e">
        <f>#REF!</f>
        <v>#REF!</v>
      </c>
      <c r="AV75" s="318" t="e">
        <f>#REF!</f>
        <v>#REF!</v>
      </c>
      <c r="AW75" s="231" t="e">
        <f>#REF!</f>
        <v>#REF!</v>
      </c>
      <c r="AX75" s="229" t="e">
        <f>#REF!</f>
        <v>#REF!</v>
      </c>
      <c r="AY75" s="229" t="e">
        <f>#REF!</f>
        <v>#REF!</v>
      </c>
      <c r="AZ75" s="229" t="e">
        <f>#REF!</f>
        <v>#REF!</v>
      </c>
      <c r="BA75" s="229" t="e">
        <f>#REF!</f>
        <v>#REF!</v>
      </c>
      <c r="BB75" s="229" t="e">
        <f>#REF!</f>
        <v>#REF!</v>
      </c>
      <c r="BC75" s="229" t="e">
        <f>#REF!</f>
        <v>#REF!</v>
      </c>
      <c r="BD75" s="229" t="e">
        <f>#REF!</f>
        <v>#REF!</v>
      </c>
      <c r="BE75" s="232" t="e">
        <f>#REF!</f>
        <v>#REF!</v>
      </c>
      <c r="BF75" s="232" t="e">
        <f>#REF!</f>
        <v>#REF!</v>
      </c>
      <c r="BG75" s="232" t="e">
        <f>#REF!</f>
        <v>#REF!</v>
      </c>
      <c r="BH75" s="229" t="e">
        <f>#REF!</f>
        <v>#REF!</v>
      </c>
      <c r="BI75" s="442"/>
    </row>
    <row r="76" spans="1:93" s="103" customFormat="1" ht="12.95" customHeight="1" x14ac:dyDescent="0.15">
      <c r="A76" s="1450"/>
      <c r="B76" s="192" t="s">
        <v>79</v>
      </c>
      <c r="C76" s="181"/>
      <c r="D76" s="182" t="s">
        <v>10</v>
      </c>
      <c r="E76" s="189" t="e">
        <f t="shared" si="1335"/>
        <v>#REF!</v>
      </c>
      <c r="F76" s="189" t="e">
        <f t="shared" si="1336"/>
        <v>#REF!</v>
      </c>
      <c r="G76" s="189" t="e">
        <f t="shared" si="1337"/>
        <v>#REF!</v>
      </c>
      <c r="H76" s="189" t="e">
        <f t="shared" si="1338"/>
        <v>#REF!</v>
      </c>
      <c r="I76" s="189" t="e">
        <f t="shared" si="1339"/>
        <v>#REF!</v>
      </c>
      <c r="J76" s="189" t="e">
        <f t="shared" si="1340"/>
        <v>#REF!</v>
      </c>
      <c r="K76" s="189" t="e">
        <f t="shared" si="1341"/>
        <v>#REF!</v>
      </c>
      <c r="L76" s="189" t="e">
        <f t="shared" si="1342"/>
        <v>#REF!</v>
      </c>
      <c r="M76" s="189" t="e">
        <f t="shared" si="1343"/>
        <v>#REF!</v>
      </c>
      <c r="N76" s="189" t="e">
        <f t="shared" si="1344"/>
        <v>#REF!</v>
      </c>
      <c r="O76" s="189" t="e">
        <f t="shared" si="1345"/>
        <v>#REF!</v>
      </c>
      <c r="P76" s="191" t="e">
        <f t="shared" si="1346"/>
        <v>#REF!</v>
      </c>
      <c r="Q76" s="114" t="e">
        <f t="shared" si="1347"/>
        <v>#REF!</v>
      </c>
      <c r="R76" s="189" t="e">
        <f t="shared" si="1348"/>
        <v>#REF!</v>
      </c>
      <c r="S76" s="189" t="e">
        <f t="shared" si="1349"/>
        <v>#REF!</v>
      </c>
      <c r="T76" s="189" t="e">
        <f t="shared" si="1350"/>
        <v>#REF!</v>
      </c>
      <c r="U76" s="189" t="e">
        <f t="shared" si="1351"/>
        <v>#REF!</v>
      </c>
      <c r="V76" s="189" t="e">
        <f t="shared" si="1352"/>
        <v>#REF!</v>
      </c>
      <c r="W76" s="189" t="e">
        <f t="shared" si="1353"/>
        <v>#REF!</v>
      </c>
      <c r="X76" s="189" t="e">
        <f t="shared" si="1354"/>
        <v>#REF!</v>
      </c>
      <c r="Y76" s="190" t="e">
        <f t="shared" si="1355"/>
        <v>#REF!</v>
      </c>
      <c r="Z76" s="190" t="e">
        <f t="shared" si="1356"/>
        <v>#REF!</v>
      </c>
      <c r="AA76" s="190" t="e">
        <f t="shared" si="1357"/>
        <v>#REF!</v>
      </c>
      <c r="AB76" s="189" t="e">
        <f t="shared" si="1358"/>
        <v>#REF!</v>
      </c>
      <c r="AC76" s="552" t="e">
        <f>IF(AVERAGEA(AK76:BH76)&lt;0.1,"&lt;0.1",TEXT(AVERAGEA(AK76:BH76),IF(AVERAGEA(AK76:BH76)&lt;10,"0.0;_・","0;_・")))</f>
        <v>#REF!</v>
      </c>
      <c r="AD76" s="110" t="e">
        <f>IF(MAXA(AK76:BH76)&lt;0.1,"&lt;0.1",TEXT(MAXA(AK76:BH76),IF(MAXA(AK76:BH76)&lt;10,"0.0;_・","0;_・")))</f>
        <v>#REF!</v>
      </c>
      <c r="AE76" s="553" t="e">
        <f>IF(MINA(AK76:BH76)&lt;0.1,"&lt;0.1",TEXT(MINA(AK76:BH76),IF(MINA(AK76:BH76)&lt;10,"0.0;_・","0;_・")))</f>
        <v>#REF!</v>
      </c>
      <c r="AF76" s="99" t="e">
        <f t="shared" si="1311"/>
        <v>#REF!</v>
      </c>
      <c r="AK76" s="183" t="e">
        <f>#REF!</f>
        <v>#REF!</v>
      </c>
      <c r="AL76" s="183" t="e">
        <f>#REF!</f>
        <v>#REF!</v>
      </c>
      <c r="AM76" s="183" t="e">
        <f>#REF!</f>
        <v>#REF!</v>
      </c>
      <c r="AN76" s="183" t="e">
        <f>#REF!</f>
        <v>#REF!</v>
      </c>
      <c r="AO76" s="183" t="e">
        <f>#REF!</f>
        <v>#REF!</v>
      </c>
      <c r="AP76" s="183" t="e">
        <f>#REF!</f>
        <v>#REF!</v>
      </c>
      <c r="AQ76" s="183" t="e">
        <f>#REF!</f>
        <v>#REF!</v>
      </c>
      <c r="AR76" s="183" t="e">
        <f>#REF!</f>
        <v>#REF!</v>
      </c>
      <c r="AS76" s="183" t="e">
        <f>#REF!</f>
        <v>#REF!</v>
      </c>
      <c r="AT76" s="183" t="e">
        <f>#REF!</f>
        <v>#REF!</v>
      </c>
      <c r="AU76" s="183" t="e">
        <f>#REF!</f>
        <v>#REF!</v>
      </c>
      <c r="AV76" s="227" t="e">
        <f>#REF!</f>
        <v>#REF!</v>
      </c>
      <c r="AW76" s="185" t="e">
        <f>#REF!</f>
        <v>#REF!</v>
      </c>
      <c r="AX76" s="183" t="e">
        <f>#REF!</f>
        <v>#REF!</v>
      </c>
      <c r="AY76" s="183" t="e">
        <f>#REF!</f>
        <v>#REF!</v>
      </c>
      <c r="AZ76" s="183" t="e">
        <f>#REF!</f>
        <v>#REF!</v>
      </c>
      <c r="BA76" s="183" t="e">
        <f>#REF!</f>
        <v>#REF!</v>
      </c>
      <c r="BB76" s="183" t="e">
        <f>#REF!</f>
        <v>#REF!</v>
      </c>
      <c r="BC76" s="183" t="e">
        <f>#REF!</f>
        <v>#REF!</v>
      </c>
      <c r="BD76" s="183" t="e">
        <f>#REF!</f>
        <v>#REF!</v>
      </c>
      <c r="BE76" s="186" t="e">
        <f>#REF!</f>
        <v>#REF!</v>
      </c>
      <c r="BF76" s="186" t="e">
        <f>#REF!</f>
        <v>#REF!</v>
      </c>
      <c r="BG76" s="186" t="e">
        <f>#REF!</f>
        <v>#REF!</v>
      </c>
      <c r="BH76" s="183" t="e">
        <f>#REF!</f>
        <v>#REF!</v>
      </c>
      <c r="BI76" s="442"/>
    </row>
    <row r="77" spans="1:93" s="103" customFormat="1" ht="12.95" customHeight="1" x14ac:dyDescent="0.15">
      <c r="A77" s="1450"/>
      <c r="B77" s="235" t="s">
        <v>80</v>
      </c>
      <c r="C77" s="680"/>
      <c r="D77" s="236" t="s">
        <v>10</v>
      </c>
      <c r="E77" s="565" t="e">
        <f t="shared" si="1335"/>
        <v>#REF!</v>
      </c>
      <c r="F77" s="565" t="e">
        <f t="shared" si="1336"/>
        <v>#REF!</v>
      </c>
      <c r="G77" s="565" t="e">
        <f t="shared" si="1337"/>
        <v>#REF!</v>
      </c>
      <c r="H77" s="565" t="e">
        <f t="shared" si="1338"/>
        <v>#REF!</v>
      </c>
      <c r="I77" s="565" t="e">
        <f t="shared" si="1339"/>
        <v>#REF!</v>
      </c>
      <c r="J77" s="565" t="e">
        <f t="shared" si="1340"/>
        <v>#REF!</v>
      </c>
      <c r="K77" s="565" t="e">
        <f t="shared" si="1341"/>
        <v>#REF!</v>
      </c>
      <c r="L77" s="565" t="e">
        <f t="shared" si="1342"/>
        <v>#REF!</v>
      </c>
      <c r="M77" s="565" t="e">
        <f t="shared" si="1343"/>
        <v>#REF!</v>
      </c>
      <c r="N77" s="565" t="e">
        <f t="shared" si="1344"/>
        <v>#REF!</v>
      </c>
      <c r="O77" s="565" t="e">
        <f t="shared" si="1345"/>
        <v>#REF!</v>
      </c>
      <c r="P77" s="566" t="e">
        <f t="shared" si="1346"/>
        <v>#REF!</v>
      </c>
      <c r="Q77" s="546" t="e">
        <f t="shared" si="1347"/>
        <v>#REF!</v>
      </c>
      <c r="R77" s="565" t="e">
        <f t="shared" si="1348"/>
        <v>#REF!</v>
      </c>
      <c r="S77" s="565" t="e">
        <f t="shared" si="1349"/>
        <v>#REF!</v>
      </c>
      <c r="T77" s="565" t="e">
        <f t="shared" si="1350"/>
        <v>#REF!</v>
      </c>
      <c r="U77" s="565" t="e">
        <f t="shared" si="1351"/>
        <v>#REF!</v>
      </c>
      <c r="V77" s="565" t="e">
        <f t="shared" si="1352"/>
        <v>#REF!</v>
      </c>
      <c r="W77" s="565" t="e">
        <f t="shared" si="1353"/>
        <v>#REF!</v>
      </c>
      <c r="X77" s="565" t="e">
        <f t="shared" si="1354"/>
        <v>#REF!</v>
      </c>
      <c r="Y77" s="567" t="e">
        <f t="shared" si="1355"/>
        <v>#REF!</v>
      </c>
      <c r="Z77" s="567" t="e">
        <f t="shared" si="1356"/>
        <v>#REF!</v>
      </c>
      <c r="AA77" s="567" t="e">
        <f t="shared" si="1357"/>
        <v>#REF!</v>
      </c>
      <c r="AB77" s="237" t="e">
        <f t="shared" si="1358"/>
        <v>#REF!</v>
      </c>
      <c r="AC77" s="433" t="e">
        <f t="shared" ref="AC77" si="1362">IF(AVERAGEA(AK77:BH77)&lt;0.1,"&lt;0.1",TEXT(AVERAGEA(AK77:BH77),IF(AVERAGEA(AK77:BH77)&lt;10,"0.0;_・","0;_・")))</f>
        <v>#REF!</v>
      </c>
      <c r="AD77" s="601" t="e">
        <f t="shared" ref="AD77" si="1363">IF(MAXA(AK77:BH77)&lt;0.1,"&lt;0.1",TEXT(MAXA(AK77:BH77),IF(MAXA(AK77:BH77)&lt;10,"0.0;_・","0;_・")))</f>
        <v>#REF!</v>
      </c>
      <c r="AE77" s="352" t="e">
        <f t="shared" ref="AE77" si="1364">IF(MINA(AK77:BH77)&lt;0.1,"&lt;0.1",TEXT(MINA(AK77:BH77),IF(MINA(AK77:BH77)&lt;10,"0.0;_・","0;_・")))</f>
        <v>#REF!</v>
      </c>
      <c r="AF77" s="99" t="e">
        <f t="shared" si="1311"/>
        <v>#REF!</v>
      </c>
      <c r="AK77" s="403" t="e">
        <f>#REF!</f>
        <v>#REF!</v>
      </c>
      <c r="AL77" s="403" t="e">
        <f>#REF!</f>
        <v>#REF!</v>
      </c>
      <c r="AM77" s="403" t="e">
        <f>#REF!</f>
        <v>#REF!</v>
      </c>
      <c r="AN77" s="403" t="e">
        <f>#REF!</f>
        <v>#REF!</v>
      </c>
      <c r="AO77" s="526" t="e">
        <f>#REF!</f>
        <v>#REF!</v>
      </c>
      <c r="AP77" s="403" t="e">
        <f>#REF!</f>
        <v>#REF!</v>
      </c>
      <c r="AQ77" s="403" t="e">
        <f>#REF!</f>
        <v>#REF!</v>
      </c>
      <c r="AR77" s="237" t="e">
        <f>#REF!</f>
        <v>#REF!</v>
      </c>
      <c r="AS77" s="403" t="e">
        <f>#REF!</f>
        <v>#REF!</v>
      </c>
      <c r="AT77" s="238" t="e">
        <f>#REF!</f>
        <v>#REF!</v>
      </c>
      <c r="AU77" s="238" t="e">
        <f>#REF!</f>
        <v>#REF!</v>
      </c>
      <c r="AV77" s="419" t="e">
        <f>#REF!</f>
        <v>#REF!</v>
      </c>
      <c r="AW77" s="368" t="e">
        <f>#REF!</f>
        <v>#REF!</v>
      </c>
      <c r="AX77" s="403" t="e">
        <f>#REF!</f>
        <v>#REF!</v>
      </c>
      <c r="AY77" s="403" t="e">
        <f>#REF!</f>
        <v>#REF!</v>
      </c>
      <c r="AZ77" s="237" t="e">
        <f>#REF!</f>
        <v>#REF!</v>
      </c>
      <c r="BA77" s="237" t="e">
        <f>#REF!</f>
        <v>#REF!</v>
      </c>
      <c r="BB77" s="403" t="e">
        <f>#REF!</f>
        <v>#REF!</v>
      </c>
      <c r="BC77" s="403" t="e">
        <f>#REF!</f>
        <v>#REF!</v>
      </c>
      <c r="BD77" s="403" t="e">
        <f>#REF!</f>
        <v>#REF!</v>
      </c>
      <c r="BE77" s="420" t="e">
        <f>#REF!</f>
        <v>#REF!</v>
      </c>
      <c r="BF77" s="420" t="e">
        <f>#REF!</f>
        <v>#REF!</v>
      </c>
      <c r="BG77" s="420" t="e">
        <f>#REF!</f>
        <v>#REF!</v>
      </c>
      <c r="BH77" s="403" t="e">
        <f>#REF!</f>
        <v>#REF!</v>
      </c>
      <c r="BI77" s="442"/>
    </row>
    <row r="78" spans="1:93" s="103" customFormat="1" ht="12.95" customHeight="1" x14ac:dyDescent="0.15">
      <c r="A78" s="1450"/>
      <c r="B78" s="404" t="s">
        <v>109</v>
      </c>
      <c r="C78" s="678"/>
      <c r="D78" s="405" t="s">
        <v>10</v>
      </c>
      <c r="E78" s="569" t="e">
        <f t="shared" ref="E78:E79" si="1365">TEXT(AK78,IF(COUNTIF(AK78,"*")=1,AK78,IF(AK78&lt;1,"0.00;_･","0.0;_･")))</f>
        <v>#REF!</v>
      </c>
      <c r="F78" s="569" t="e">
        <f t="shared" ref="F78:F79" si="1366">TEXT(AL78,IF(COUNTIF(AL78,"*")=1,AL78,IF(AL78&lt;1,"0.00;_･","0.0;_･")))</f>
        <v>#REF!</v>
      </c>
      <c r="G78" s="569" t="e">
        <f t="shared" ref="G78:G79" si="1367">TEXT(AM78,IF(COUNTIF(AM78,"*")=1,AM78,IF(AM78&lt;1,"0.00;_･","0.0;_･")))</f>
        <v>#REF!</v>
      </c>
      <c r="H78" s="569" t="e">
        <f t="shared" ref="H78:H79" si="1368">TEXT(AN78,IF(COUNTIF(AN78,"*")=1,AN78,IF(AN78&lt;1,"0.00;_･","0.0;_･")))</f>
        <v>#REF!</v>
      </c>
      <c r="I78" s="569" t="e">
        <f t="shared" ref="I78:I79" si="1369">TEXT(AO78,IF(COUNTIF(AO78,"*")=1,AO78,IF(AO78&lt;1,"0.00;_･","0.0;_･")))</f>
        <v>#REF!</v>
      </c>
      <c r="J78" s="569" t="e">
        <f t="shared" ref="J78:J79" si="1370">TEXT(AP78,IF(COUNTIF(AP78,"*")=1,AP78,IF(AP78&lt;1,"0.00;_･","0.0;_･")))</f>
        <v>#REF!</v>
      </c>
      <c r="K78" s="569" t="e">
        <f t="shared" ref="K78:K79" si="1371">TEXT(AQ78,IF(COUNTIF(AQ78,"*")=1,AQ78,IF(AQ78&lt;1,"0.00;_･","0.0;_･")))</f>
        <v>#REF!</v>
      </c>
      <c r="L78" s="569" t="e">
        <f t="shared" ref="L78:L79" si="1372">TEXT(AR78,IF(COUNTIF(AR78,"*")=1,AR78,IF(AR78&lt;1,"0.00;_･","0.0;_･")))</f>
        <v>#REF!</v>
      </c>
      <c r="M78" s="569" t="e">
        <f t="shared" ref="M78:M79" si="1373">TEXT(AS78,IF(COUNTIF(AS78,"*")=1,AS78,IF(AS78&lt;1,"0.00;_･","0.0;_･")))</f>
        <v>#REF!</v>
      </c>
      <c r="N78" s="569" t="e">
        <f t="shared" ref="N78:N79" si="1374">TEXT(AT78,IF(COUNTIF(AT78,"*")=1,AT78,IF(AT78&lt;1,"0.00;_･","0.0;_･")))</f>
        <v>#REF!</v>
      </c>
      <c r="O78" s="569" t="e">
        <f t="shared" ref="O78:O79" si="1375">TEXT(AU78,IF(COUNTIF(AU78,"*")=1,AU78,IF(AU78&lt;1,"0.00;_･","0.0;_･")))</f>
        <v>#REF!</v>
      </c>
      <c r="P78" s="570" t="e">
        <f t="shared" ref="P78:P79" si="1376">TEXT(AV78,IF(COUNTIF(AV78,"*")=1,AV78,IF(AV78&lt;1,"0.00;_･","0.0;_･")))</f>
        <v>#REF!</v>
      </c>
      <c r="Q78" s="568" t="e">
        <f t="shared" ref="Q78:Q79" si="1377">TEXT(AW78,IF(COUNTIF(AW78,"*")=1,AW78,IF(AW78&lt;1,"0.00;_･","0.0;_･")))</f>
        <v>#REF!</v>
      </c>
      <c r="R78" s="569" t="e">
        <f t="shared" ref="R78:R79" si="1378">TEXT(AX78,IF(COUNTIF(AX78,"*")=1,AX78,IF(AX78&lt;1,"0.00;_･","0.0;_･")))</f>
        <v>#REF!</v>
      </c>
      <c r="S78" s="569" t="e">
        <f t="shared" ref="S78:S79" si="1379">TEXT(AY78,IF(COUNTIF(AY78,"*")=1,AY78,IF(AY78&lt;1,"0.00;_･","0.0;_･")))</f>
        <v>#REF!</v>
      </c>
      <c r="T78" s="569" t="e">
        <f t="shared" ref="T78:T79" si="1380">TEXT(AZ78,IF(COUNTIF(AZ78,"*")=1,AZ78,IF(AZ78&lt;1,"0.00;_･","0.0;_･")))</f>
        <v>#REF!</v>
      </c>
      <c r="U78" s="569" t="e">
        <f t="shared" ref="U78:U79" si="1381">TEXT(BA78,IF(COUNTIF(BA78,"*")=1,BA78,IF(BA78&lt;1,"0.00;_･","0.0;_･")))</f>
        <v>#REF!</v>
      </c>
      <c r="V78" s="569" t="e">
        <f t="shared" ref="V78:V79" si="1382">TEXT(BB78,IF(COUNTIF(BB78,"*")=1,BB78,IF(BB78&lt;1,"0.00;_･","0.0;_･")))</f>
        <v>#REF!</v>
      </c>
      <c r="W78" s="569" t="e">
        <f t="shared" ref="W78:W79" si="1383">TEXT(BC78,IF(COUNTIF(BC78,"*")=1,BC78,IF(BC78&lt;1,"0.00;_･","0.0;_･")))</f>
        <v>#REF!</v>
      </c>
      <c r="X78" s="569" t="e">
        <f t="shared" ref="X78:X79" si="1384">TEXT(BD78,IF(COUNTIF(BD78,"*")=1,BD78,IF(BD78&lt;1,"0.00;_･","0.0;_･")))</f>
        <v>#REF!</v>
      </c>
      <c r="Y78" s="571" t="e">
        <f t="shared" ref="Y78:Y79" si="1385">TEXT(BE78,IF(COUNTIF(BE78,"*")=1,BE78,IF(BE78&lt;1,"0.00;_･","0.0;_･")))</f>
        <v>#REF!</v>
      </c>
      <c r="Z78" s="571" t="e">
        <f t="shared" ref="Z78:Z79" si="1386">TEXT(BF78,IF(COUNTIF(BF78,"*")=1,BF78,IF(BF78&lt;1,"0.00;_･","0.0;_･")))</f>
        <v>#REF!</v>
      </c>
      <c r="AA78" s="571" t="e">
        <f t="shared" ref="AA78:AA79" si="1387">TEXT(BG78,IF(COUNTIF(BG78,"*")=1,BG78,IF(BG78&lt;1,"0.00;_･","0.0;_･")))</f>
        <v>#REF!</v>
      </c>
      <c r="AB78" s="569" t="e">
        <f>TEXT(BH78,IF(COUNTIF(BH78,"*")=1,BH78,IF(BH78&lt;1,"0.00;_･","0.0;_･")))</f>
        <v>#REF!</v>
      </c>
      <c r="AC78" s="410" t="e">
        <f>IF(AVERAGEA(AK78:BH78)&lt;0.01,"&lt;0.01",TEXT(AVERAGEA(AK78:BH78),IF(AVERAGEA(AK78:BH78)&lt;1,"0.00;_・","0.0;_・")))</f>
        <v>#REF!</v>
      </c>
      <c r="AD78" s="415" t="e">
        <f>IF(MAXA(AK78:BH78)&lt;0.01,"&lt;0.01",TEXT(MAXA(AK78:BH78),IF(MAXA(AK78:BH78)&lt;1,"0.00;_・","0.0;_・")))</f>
        <v>#REF!</v>
      </c>
      <c r="AE78" s="414" t="e">
        <f>IF(MINA(AK78:BH78)&lt;0.01,"&lt;0.01",TEXT(MINA(AK78:BH78),IF(MINA(AK78:BH78)&lt;1,"0.00;_・","0.0;_・")))</f>
        <v>#REF!</v>
      </c>
      <c r="AF78" s="99" t="e">
        <f t="shared" si="1311"/>
        <v>#REF!</v>
      </c>
      <c r="AK78" s="421" t="e">
        <f>#REF!</f>
        <v>#REF!</v>
      </c>
      <c r="AL78" s="406" t="e">
        <f>#REF!</f>
        <v>#REF!</v>
      </c>
      <c r="AM78" s="406" t="e">
        <f>#REF!</f>
        <v>#REF!</v>
      </c>
      <c r="AN78" s="406" t="e">
        <f>#REF!</f>
        <v>#REF!</v>
      </c>
      <c r="AO78" s="406" t="e">
        <f>#REF!</f>
        <v>#REF!</v>
      </c>
      <c r="AP78" s="406" t="e">
        <f>#REF!</f>
        <v>#REF!</v>
      </c>
      <c r="AQ78" s="406" t="e">
        <f>#REF!</f>
        <v>#REF!</v>
      </c>
      <c r="AR78" s="406" t="e">
        <f>#REF!</f>
        <v>#REF!</v>
      </c>
      <c r="AS78" s="406" t="e">
        <f>#REF!</f>
        <v>#REF!</v>
      </c>
      <c r="AT78" s="406" t="e">
        <f>#REF!</f>
        <v>#REF!</v>
      </c>
      <c r="AU78" s="406" t="e">
        <f>#REF!</f>
        <v>#REF!</v>
      </c>
      <c r="AV78" s="409" t="e">
        <f>#REF!</f>
        <v>#REF!</v>
      </c>
      <c r="AW78" s="421" t="e">
        <f>#REF!</f>
        <v>#REF!</v>
      </c>
      <c r="AX78" s="406" t="e">
        <f>#REF!</f>
        <v>#REF!</v>
      </c>
      <c r="AY78" s="406" t="e">
        <f>#REF!</f>
        <v>#REF!</v>
      </c>
      <c r="AZ78" s="406" t="e">
        <f>#REF!</f>
        <v>#REF!</v>
      </c>
      <c r="BA78" s="406" t="e">
        <f>#REF!</f>
        <v>#REF!</v>
      </c>
      <c r="BB78" s="406" t="e">
        <f>#REF!</f>
        <v>#REF!</v>
      </c>
      <c r="BC78" s="406" t="e">
        <f>#REF!</f>
        <v>#REF!</v>
      </c>
      <c r="BD78" s="406" t="e">
        <f>#REF!</f>
        <v>#REF!</v>
      </c>
      <c r="BE78" s="412" t="e">
        <f>#REF!</f>
        <v>#REF!</v>
      </c>
      <c r="BF78" s="412" t="e">
        <f>#REF!</f>
        <v>#REF!</v>
      </c>
      <c r="BG78" s="412" t="e">
        <f>#REF!</f>
        <v>#REF!</v>
      </c>
      <c r="BH78" s="406" t="e">
        <f>#REF!</f>
        <v>#REF!</v>
      </c>
      <c r="BI78" s="602"/>
    </row>
    <row r="79" spans="1:93" s="103" customFormat="1" ht="12.95" customHeight="1" thickBot="1" x14ac:dyDescent="0.2">
      <c r="A79" s="1451"/>
      <c r="B79" s="303" t="s">
        <v>86</v>
      </c>
      <c r="C79" s="682"/>
      <c r="D79" s="341" t="s">
        <v>10</v>
      </c>
      <c r="E79" s="319" t="e">
        <f t="shared" si="1365"/>
        <v>#REF!</v>
      </c>
      <c r="F79" s="319" t="e">
        <f t="shared" si="1366"/>
        <v>#REF!</v>
      </c>
      <c r="G79" s="319" t="e">
        <f t="shared" si="1367"/>
        <v>#REF!</v>
      </c>
      <c r="H79" s="319" t="e">
        <f t="shared" si="1368"/>
        <v>#REF!</v>
      </c>
      <c r="I79" s="319" t="e">
        <f t="shared" si="1369"/>
        <v>#REF!</v>
      </c>
      <c r="J79" s="319" t="e">
        <f t="shared" si="1370"/>
        <v>#REF!</v>
      </c>
      <c r="K79" s="319" t="e">
        <f t="shared" si="1371"/>
        <v>#REF!</v>
      </c>
      <c r="L79" s="319" t="e">
        <f t="shared" si="1372"/>
        <v>#REF!</v>
      </c>
      <c r="M79" s="319" t="e">
        <f t="shared" si="1373"/>
        <v>#REF!</v>
      </c>
      <c r="N79" s="319" t="e">
        <f t="shared" si="1374"/>
        <v>#REF!</v>
      </c>
      <c r="O79" s="319" t="e">
        <f t="shared" si="1375"/>
        <v>#REF!</v>
      </c>
      <c r="P79" s="364" t="e">
        <f t="shared" si="1376"/>
        <v>#REF!</v>
      </c>
      <c r="Q79" s="304" t="e">
        <f t="shared" si="1377"/>
        <v>#REF!</v>
      </c>
      <c r="R79" s="319" t="e">
        <f t="shared" si="1378"/>
        <v>#REF!</v>
      </c>
      <c r="S79" s="319" t="e">
        <f t="shared" si="1379"/>
        <v>#REF!</v>
      </c>
      <c r="T79" s="319" t="e">
        <f t="shared" si="1380"/>
        <v>#REF!</v>
      </c>
      <c r="U79" s="319" t="e">
        <f t="shared" si="1381"/>
        <v>#REF!</v>
      </c>
      <c r="V79" s="573" t="e">
        <f t="shared" si="1382"/>
        <v>#REF!</v>
      </c>
      <c r="W79" s="319" t="e">
        <f t="shared" si="1383"/>
        <v>#REF!</v>
      </c>
      <c r="X79" s="319" t="e">
        <f t="shared" si="1384"/>
        <v>#REF!</v>
      </c>
      <c r="Y79" s="320" t="e">
        <f t="shared" si="1385"/>
        <v>#REF!</v>
      </c>
      <c r="Z79" s="320" t="e">
        <f t="shared" si="1386"/>
        <v>#REF!</v>
      </c>
      <c r="AA79" s="320" t="e">
        <f t="shared" si="1387"/>
        <v>#REF!</v>
      </c>
      <c r="AB79" s="319" t="e">
        <f>TEXT(BH79,IF(COUNTIF(BH79,"*")=1,BH79,IF(BH79&lt;1,"0.00;_･","0.0;_･")))</f>
        <v>#REF!</v>
      </c>
      <c r="AC79" s="304" t="e">
        <f>IF(AVERAGEA(AN79,AT79,AZ79,BF79)&lt;0.01,"&lt;0.01",TEXT(AVERAGEA(AN79,AT79,AZ79,BF79),IF(AVERAGEA(AN79,AT79,AZ79,BF79)&lt;1,"0.00;_・","0.0;_・")))</f>
        <v>#REF!</v>
      </c>
      <c r="AD79" s="310" t="e">
        <f>IF(MAXA(AN79,AT79,AZ79,BF79)&lt;0.01,"&lt;0.01",TEXT(MAXA(AN79,AT79,AZ79,BF79),IF(MAXA(AN79,AT79,AZ79,BF79)&lt;1,"0.00;_・","0.0;_・")))</f>
        <v>#REF!</v>
      </c>
      <c r="AE79" s="311" t="e">
        <f>IF(MINA(AN79,AT79,AZ79,BF79)&lt;0.01,"&lt;0.01",TEXT(MINA(AN79,AT79,AZ79,BF79),IF(MINA(AN79,AT79,AZ79,BF79)&lt;1,"0.00;_・","0.0;_・")))</f>
        <v>#REF!</v>
      </c>
      <c r="AF79" s="99" t="e">
        <f t="shared" si="1311"/>
        <v>#REF!</v>
      </c>
      <c r="AK79" s="354" t="e">
        <f>#REF!</f>
        <v>#REF!</v>
      </c>
      <c r="AL79" s="355" t="e">
        <f>#REF!</f>
        <v>#REF!</v>
      </c>
      <c r="AM79" s="355" t="e">
        <f>#REF!</f>
        <v>#REF!</v>
      </c>
      <c r="AN79" s="355" t="e">
        <f>#REF!</f>
        <v>#REF!</v>
      </c>
      <c r="AO79" s="355" t="e">
        <f>#REF!</f>
        <v>#REF!</v>
      </c>
      <c r="AP79" s="355" t="e">
        <f>#REF!</f>
        <v>#REF!</v>
      </c>
      <c r="AQ79" s="355" t="e">
        <f>#REF!</f>
        <v>#REF!</v>
      </c>
      <c r="AR79" s="355" t="e">
        <f>#REF!</f>
        <v>#REF!</v>
      </c>
      <c r="AS79" s="355" t="e">
        <f>#REF!</f>
        <v>#REF!</v>
      </c>
      <c r="AT79" s="355" t="e">
        <f>#REF!</f>
        <v>#REF!</v>
      </c>
      <c r="AU79" s="355" t="e">
        <f>#REF!</f>
        <v>#REF!</v>
      </c>
      <c r="AV79" s="527" t="e">
        <f>#REF!</f>
        <v>#REF!</v>
      </c>
      <c r="AW79" s="354" t="e">
        <f>#REF!</f>
        <v>#REF!</v>
      </c>
      <c r="AX79" s="355" t="e">
        <f>#REF!</f>
        <v>#REF!</v>
      </c>
      <c r="AY79" s="355" t="e">
        <f>#REF!</f>
        <v>#REF!</v>
      </c>
      <c r="AZ79" s="355" t="e">
        <f>#REF!</f>
        <v>#REF!</v>
      </c>
      <c r="BA79" s="355" t="e">
        <f>#REF!</f>
        <v>#REF!</v>
      </c>
      <c r="BB79" s="355" t="e">
        <f>#REF!</f>
        <v>#REF!</v>
      </c>
      <c r="BC79" s="355" t="e">
        <f>#REF!</f>
        <v>#REF!</v>
      </c>
      <c r="BD79" s="355" t="e">
        <f>#REF!</f>
        <v>#REF!</v>
      </c>
      <c r="BE79" s="423" t="e">
        <f>#REF!</f>
        <v>#REF!</v>
      </c>
      <c r="BF79" s="423" t="e">
        <f>#REF!</f>
        <v>#REF!</v>
      </c>
      <c r="BG79" s="423" t="e">
        <f>#REF!</f>
        <v>#REF!</v>
      </c>
      <c r="BH79" s="528" t="e">
        <f>#REF!</f>
        <v>#REF!</v>
      </c>
      <c r="BI79" s="603"/>
    </row>
    <row r="80" spans="1:93" s="456" customFormat="1" ht="12.95" customHeight="1" x14ac:dyDescent="0.15">
      <c r="A80" s="1438" t="s">
        <v>117</v>
      </c>
      <c r="B80" s="475" t="s">
        <v>72</v>
      </c>
      <c r="C80" s="684"/>
      <c r="D80" s="476" t="s">
        <v>73</v>
      </c>
      <c r="E80" s="114" t="e">
        <f t="shared" ref="E80:AB80" si="1388">TEXT(IF(BJ80=100,"100&lt;",BJ80),IF(BJ80&lt;5,"0.0;_･","0;_･"))</f>
        <v>#REF!</v>
      </c>
      <c r="F80" s="189" t="e">
        <f t="shared" si="1388"/>
        <v>#REF!</v>
      </c>
      <c r="G80" s="189" t="e">
        <f t="shared" si="1388"/>
        <v>#REF!</v>
      </c>
      <c r="H80" s="189" t="e">
        <f t="shared" si="1388"/>
        <v>#REF!</v>
      </c>
      <c r="I80" s="189" t="e">
        <f t="shared" si="1388"/>
        <v>#REF!</v>
      </c>
      <c r="J80" s="189" t="e">
        <f t="shared" si="1388"/>
        <v>#REF!</v>
      </c>
      <c r="K80" s="189" t="e">
        <f t="shared" si="1388"/>
        <v>#REF!</v>
      </c>
      <c r="L80" s="189" t="e">
        <f t="shared" si="1388"/>
        <v>#REF!</v>
      </c>
      <c r="M80" s="189" t="e">
        <f t="shared" si="1388"/>
        <v>#REF!</v>
      </c>
      <c r="N80" s="189" t="e">
        <f t="shared" si="1388"/>
        <v>#REF!</v>
      </c>
      <c r="O80" s="189" t="e">
        <f t="shared" si="1388"/>
        <v>#REF!</v>
      </c>
      <c r="P80" s="191" t="e">
        <f t="shared" si="1388"/>
        <v>#REF!</v>
      </c>
      <c r="Q80" s="114" t="e">
        <f t="shared" si="1388"/>
        <v>#REF!</v>
      </c>
      <c r="R80" s="189" t="e">
        <f t="shared" si="1388"/>
        <v>#REF!</v>
      </c>
      <c r="S80" s="189" t="e">
        <f t="shared" si="1388"/>
        <v>#REF!</v>
      </c>
      <c r="T80" s="189" t="e">
        <f t="shared" si="1388"/>
        <v>#REF!</v>
      </c>
      <c r="U80" s="189" t="e">
        <f t="shared" si="1388"/>
        <v>#REF!</v>
      </c>
      <c r="V80" s="189" t="e">
        <f t="shared" si="1388"/>
        <v>#REF!</v>
      </c>
      <c r="W80" s="189" t="e">
        <f t="shared" si="1388"/>
        <v>#REF!</v>
      </c>
      <c r="X80" s="189" t="e">
        <f t="shared" si="1388"/>
        <v>#REF!</v>
      </c>
      <c r="Y80" s="190" t="e">
        <f t="shared" si="1388"/>
        <v>#REF!</v>
      </c>
      <c r="Z80" s="190" t="e">
        <f t="shared" si="1388"/>
        <v>#REF!</v>
      </c>
      <c r="AA80" s="190" t="e">
        <f t="shared" si="1388"/>
        <v>#REF!</v>
      </c>
      <c r="AB80" s="189" t="e">
        <f t="shared" si="1388"/>
        <v>#REF!</v>
      </c>
      <c r="AC80" s="114" t="e">
        <f>IF(AVERAGE(BJ80:CG80)=100,"100&lt;",TEXT(IF(AF80&lt;4.75,(AG80+AI80),AF80),IF(AF80&lt;4.75,"0.0;_･","0;_･")))</f>
        <v>#REF!</v>
      </c>
      <c r="AD80" s="110" t="e">
        <f>TEXT(IF(MAX(BJ80:CG80)=100,"100&lt;",MAX(BJ80:CG80)),IF(MAX(BJ80:CG80)&lt;5,"0.0;_･","0;_･"))</f>
        <v>#REF!</v>
      </c>
      <c r="AE80" s="135" t="e">
        <f>IF(MIN(BJ80:CG80)=100,"100&lt;",TEXT(MIN(BJ80:CG80),IF(MIN(BJ80:CG80)&lt;5,"0.0;_･","0;_･")))</f>
        <v>#REF!</v>
      </c>
      <c r="AF80" s="99" t="e">
        <f>AVERAGE(BJ80:CG80)</f>
        <v>#REF!</v>
      </c>
      <c r="AG80" s="610" t="e">
        <f>ROUNDDOWN(AF80,0)</f>
        <v>#REF!</v>
      </c>
      <c r="AH80" s="611" t="e">
        <f>AF80-AG80</f>
        <v>#REF!</v>
      </c>
      <c r="AI80" s="103" t="e">
        <f>IF(AH80&lt;0.25,0,IF(AH80&lt;0.75,0.5,1))</f>
        <v>#REF!</v>
      </c>
      <c r="AK80" s="113" t="e">
        <f>#REF!</f>
        <v>#REF!</v>
      </c>
      <c r="AL80" s="113" t="e">
        <f>#REF!</f>
        <v>#REF!</v>
      </c>
      <c r="AM80" s="113" t="e">
        <f>#REF!</f>
        <v>#REF!</v>
      </c>
      <c r="AN80" s="113" t="e">
        <f>#REF!</f>
        <v>#REF!</v>
      </c>
      <c r="AO80" s="113" t="e">
        <f>#REF!</f>
        <v>#REF!</v>
      </c>
      <c r="AP80" s="113" t="e">
        <f>#REF!</f>
        <v>#REF!</v>
      </c>
      <c r="AQ80" s="113" t="e">
        <f>#REF!</f>
        <v>#REF!</v>
      </c>
      <c r="AR80" s="113" t="e">
        <f>#REF!</f>
        <v>#REF!</v>
      </c>
      <c r="AS80" s="113" t="e">
        <f>#REF!</f>
        <v>#REF!</v>
      </c>
      <c r="AT80" s="113" t="e">
        <f>#REF!</f>
        <v>#REF!</v>
      </c>
      <c r="AU80" s="113" t="e">
        <f>#REF!</f>
        <v>#REF!</v>
      </c>
      <c r="AV80" s="113" t="e">
        <f>#REF!</f>
        <v>#REF!</v>
      </c>
      <c r="AW80" s="113" t="e">
        <f>#REF!</f>
        <v>#REF!</v>
      </c>
      <c r="AX80" s="113" t="e">
        <f>#REF!</f>
        <v>#REF!</v>
      </c>
      <c r="AY80" s="113" t="e">
        <f>#REF!</f>
        <v>#REF!</v>
      </c>
      <c r="AZ80" s="113" t="e">
        <f>#REF!</f>
        <v>#REF!</v>
      </c>
      <c r="BA80" s="113" t="e">
        <f>#REF!</f>
        <v>#REF!</v>
      </c>
      <c r="BB80" s="113" t="e">
        <f>#REF!</f>
        <v>#REF!</v>
      </c>
      <c r="BC80" s="113" t="e">
        <f>#REF!</f>
        <v>#REF!</v>
      </c>
      <c r="BD80" s="113" t="e">
        <f>#REF!</f>
        <v>#REF!</v>
      </c>
      <c r="BE80" s="113" t="e">
        <f>#REF!</f>
        <v>#REF!</v>
      </c>
      <c r="BF80" s="113" t="e">
        <f>#REF!</f>
        <v>#REF!</v>
      </c>
      <c r="BG80" s="113" t="e">
        <f>#REF!</f>
        <v>#REF!</v>
      </c>
      <c r="BH80" s="113" t="e">
        <f>#REF!</f>
        <v>#REF!</v>
      </c>
      <c r="BI80" s="606"/>
      <c r="BJ80" s="503" t="e">
        <f>IF(AK80="100&lt;",100,AK80)</f>
        <v>#REF!</v>
      </c>
      <c r="BK80" s="503" t="e">
        <f t="shared" ref="BK80" si="1389">IF(AL80="100&lt;",100,AL80)</f>
        <v>#REF!</v>
      </c>
      <c r="BL80" s="503" t="e">
        <f t="shared" ref="BL80" si="1390">IF(AM80="100&lt;",100,AM80)</f>
        <v>#REF!</v>
      </c>
      <c r="BM80" s="503" t="e">
        <f t="shared" ref="BM80" si="1391">IF(AN80="100&lt;",100,AN80)</f>
        <v>#REF!</v>
      </c>
      <c r="BN80" s="503" t="e">
        <f t="shared" ref="BN80" si="1392">IF(AO80="100&lt;",100,AO80)</f>
        <v>#REF!</v>
      </c>
      <c r="BO80" s="503" t="e">
        <f t="shared" ref="BO80" si="1393">IF(AP80="100&lt;",100,AP80)</f>
        <v>#REF!</v>
      </c>
      <c r="BP80" s="503" t="e">
        <f t="shared" ref="BP80" si="1394">IF(AQ80="100&lt;",100,AQ80)</f>
        <v>#REF!</v>
      </c>
      <c r="BQ80" s="503" t="e">
        <f t="shared" ref="BQ80" si="1395">IF(AR80="100&lt;",100,AR80)</f>
        <v>#REF!</v>
      </c>
      <c r="BR80" s="503" t="e">
        <f t="shared" ref="BR80" si="1396">IF(AS80="100&lt;",100,AS80)</f>
        <v>#REF!</v>
      </c>
      <c r="BS80" s="503" t="e">
        <f t="shared" ref="BS80" si="1397">IF(AT80="100&lt;",100,AT80)</f>
        <v>#REF!</v>
      </c>
      <c r="BT80" s="503" t="e">
        <f t="shared" ref="BT80" si="1398">IF(AU80="100&lt;",100,AU80)</f>
        <v>#REF!</v>
      </c>
      <c r="BU80" s="503" t="e">
        <f t="shared" ref="BU80" si="1399">IF(AV80="100&lt;",100,AV80)</f>
        <v>#REF!</v>
      </c>
      <c r="BV80" s="503" t="e">
        <f t="shared" ref="BV80" si="1400">IF(AW80="100&lt;",100,AW80)</f>
        <v>#REF!</v>
      </c>
      <c r="BW80" s="503" t="e">
        <f>IF(AX80="100&lt;",100,AX80)</f>
        <v>#REF!</v>
      </c>
      <c r="BX80" s="503" t="e">
        <f t="shared" ref="BX80" si="1401">IF(AY80="100&lt;",100,AY80)</f>
        <v>#REF!</v>
      </c>
      <c r="BY80" s="503" t="e">
        <f t="shared" ref="BY80" si="1402">IF(AZ80="100&lt;",100,AZ80)</f>
        <v>#REF!</v>
      </c>
      <c r="BZ80" s="503" t="e">
        <f t="shared" ref="BZ80" si="1403">IF(BA80="100&lt;",100,BA80)</f>
        <v>#REF!</v>
      </c>
      <c r="CA80" s="503" t="e">
        <f t="shared" ref="CA80" si="1404">IF(BB80="100&lt;",100,BB80)</f>
        <v>#REF!</v>
      </c>
      <c r="CB80" s="503" t="e">
        <f t="shared" ref="CB80" si="1405">IF(BC80="100&lt;",100,BC80)</f>
        <v>#REF!</v>
      </c>
      <c r="CC80" s="503" t="e">
        <f t="shared" ref="CC80" si="1406">IF(BD80="100&lt;",100,BD80)</f>
        <v>#REF!</v>
      </c>
      <c r="CD80" s="503" t="e">
        <f t="shared" ref="CD80" si="1407">IF(BE80="100&lt;",100,BE80)</f>
        <v>#REF!</v>
      </c>
      <c r="CE80" s="503" t="e">
        <f t="shared" ref="CE80" si="1408">IF(BF80="100&lt;",100,BF80)</f>
        <v>#REF!</v>
      </c>
      <c r="CF80" s="503" t="e">
        <f t="shared" ref="CF80" si="1409">IF(BG80="100&lt;",100,BG80)</f>
        <v>#REF!</v>
      </c>
      <c r="CG80" s="503" t="e">
        <f>IF(BH80="100&lt;",100,BH80)</f>
        <v>#REF!</v>
      </c>
    </row>
    <row r="81" spans="1:93" s="454" customFormat="1" ht="12.95" customHeight="1" x14ac:dyDescent="0.15">
      <c r="A81" s="1439"/>
      <c r="B81" s="461" t="s">
        <v>0</v>
      </c>
      <c r="C81" s="685"/>
      <c r="D81" s="457" t="s">
        <v>4</v>
      </c>
      <c r="E81" s="189" t="e">
        <f t="shared" ref="E81" si="1410">TEXT(AK81,"0.0;_･")</f>
        <v>#REF!</v>
      </c>
      <c r="F81" s="189" t="e">
        <f t="shared" ref="F81" si="1411">TEXT(AL81,"0.0;_･")</f>
        <v>#REF!</v>
      </c>
      <c r="G81" s="189" t="e">
        <f t="shared" ref="G81" si="1412">TEXT(AM81,"0.0;_･")</f>
        <v>#REF!</v>
      </c>
      <c r="H81" s="189" t="e">
        <f t="shared" ref="H81" si="1413">TEXT(AN81,"0.0;_･")</f>
        <v>#REF!</v>
      </c>
      <c r="I81" s="189" t="e">
        <f t="shared" ref="I81" si="1414">TEXT(AO81,"0.0;_･")</f>
        <v>#REF!</v>
      </c>
      <c r="J81" s="189" t="e">
        <f t="shared" ref="J81" si="1415">TEXT(AP81,"0.0;_･")</f>
        <v>#REF!</v>
      </c>
      <c r="K81" s="189" t="e">
        <f t="shared" ref="K81" si="1416">TEXT(AQ81,"0.0;_･")</f>
        <v>#REF!</v>
      </c>
      <c r="L81" s="189" t="e">
        <f t="shared" ref="L81" si="1417">TEXT(AR81,"0.0;_･")</f>
        <v>#REF!</v>
      </c>
      <c r="M81" s="189" t="e">
        <f t="shared" ref="M81" si="1418">TEXT(AS81,"0.0;_･")</f>
        <v>#REF!</v>
      </c>
      <c r="N81" s="189" t="e">
        <f t="shared" ref="N81" si="1419">TEXT(AT81,"0.0;_･")</f>
        <v>#REF!</v>
      </c>
      <c r="O81" s="189" t="e">
        <f t="shared" ref="O81" si="1420">TEXT(AU81,"0.0;_･")</f>
        <v>#REF!</v>
      </c>
      <c r="P81" s="191" t="e">
        <f t="shared" ref="P81" si="1421">TEXT(AV81,"0.0;_･")</f>
        <v>#REF!</v>
      </c>
      <c r="Q81" s="114" t="e">
        <f t="shared" ref="Q81" si="1422">TEXT(AW81,"0.0;_･")</f>
        <v>#REF!</v>
      </c>
      <c r="R81" s="189" t="e">
        <f t="shared" ref="R81" si="1423">TEXT(AX81,"0.0;_･")</f>
        <v>#REF!</v>
      </c>
      <c r="S81" s="189" t="e">
        <f t="shared" ref="S81" si="1424">TEXT(AY81,"0.0;_･")</f>
        <v>#REF!</v>
      </c>
      <c r="T81" s="189" t="e">
        <f t="shared" ref="T81" si="1425">TEXT(AZ81,"0.0;_･")</f>
        <v>#REF!</v>
      </c>
      <c r="U81" s="189" t="e">
        <f t="shared" ref="U81" si="1426">TEXT(BA81,"0.0;_･")</f>
        <v>#REF!</v>
      </c>
      <c r="V81" s="189" t="e">
        <f t="shared" ref="V81" si="1427">TEXT(BB81,"0.0;_･")</f>
        <v>#REF!</v>
      </c>
      <c r="W81" s="189" t="e">
        <f t="shared" ref="W81" si="1428">TEXT(BC81,"0.0;_･")</f>
        <v>#REF!</v>
      </c>
      <c r="X81" s="189" t="e">
        <f t="shared" ref="X81" si="1429">TEXT(BD81,"0.0;_･")</f>
        <v>#REF!</v>
      </c>
      <c r="Y81" s="190" t="e">
        <f>TEXT(BE81,"0.0;_･")</f>
        <v>#REF!</v>
      </c>
      <c r="Z81" s="190" t="e">
        <f t="shared" ref="Z81" si="1430">TEXT(BF81,"0.0;_･")</f>
        <v>#REF!</v>
      </c>
      <c r="AA81" s="190" t="e">
        <f t="shared" ref="AA81" si="1431">TEXT(BG81,"0.0;_･")</f>
        <v>#REF!</v>
      </c>
      <c r="AB81" s="189" t="e">
        <f>TEXT(BH81,"0.0;_･")</f>
        <v>#REF!</v>
      </c>
      <c r="AC81" s="89" t="s">
        <v>136</v>
      </c>
      <c r="AD81" s="598" t="e">
        <f>TEXT(MAX(AK81:BH81),"0.0;_･")</f>
        <v>#REF!</v>
      </c>
      <c r="AE81" s="135" t="e">
        <f>TEXT(MIN(AK81:BH81),"0.0;_･")</f>
        <v>#REF!</v>
      </c>
      <c r="AF81" s="99" t="e">
        <f>AVERAGE(AK81:BH81)</f>
        <v>#REF!</v>
      </c>
      <c r="AG81" s="103"/>
      <c r="AH81" s="103"/>
      <c r="AI81" s="103"/>
      <c r="AK81" s="108" t="e">
        <f>#REF!</f>
        <v>#REF!</v>
      </c>
      <c r="AL81" s="108" t="e">
        <f>#REF!</f>
        <v>#REF!</v>
      </c>
      <c r="AM81" s="108" t="e">
        <f>#REF!</f>
        <v>#REF!</v>
      </c>
      <c r="AN81" s="108" t="e">
        <f>#REF!</f>
        <v>#REF!</v>
      </c>
      <c r="AO81" s="108" t="e">
        <f>#REF!</f>
        <v>#REF!</v>
      </c>
      <c r="AP81" s="108" t="e">
        <f>#REF!</f>
        <v>#REF!</v>
      </c>
      <c r="AQ81" s="108" t="e">
        <f>#REF!</f>
        <v>#REF!</v>
      </c>
      <c r="AR81" s="108" t="e">
        <f>#REF!</f>
        <v>#REF!</v>
      </c>
      <c r="AS81" s="108" t="e">
        <f>#REF!</f>
        <v>#REF!</v>
      </c>
      <c r="AT81" s="108" t="e">
        <f>#REF!</f>
        <v>#REF!</v>
      </c>
      <c r="AU81" s="108" t="e">
        <f>#REF!</f>
        <v>#REF!</v>
      </c>
      <c r="AV81" s="462" t="e">
        <f>#REF!</f>
        <v>#REF!</v>
      </c>
      <c r="AW81" s="463" t="e">
        <f>#REF!</f>
        <v>#REF!</v>
      </c>
      <c r="AX81" s="108" t="e">
        <f>#REF!</f>
        <v>#REF!</v>
      </c>
      <c r="AY81" s="108" t="e">
        <f>#REF!</f>
        <v>#REF!</v>
      </c>
      <c r="AZ81" s="108" t="e">
        <f>#REF!</f>
        <v>#REF!</v>
      </c>
      <c r="BA81" s="108" t="e">
        <f>#REF!</f>
        <v>#REF!</v>
      </c>
      <c r="BB81" s="108" t="e">
        <f>#REF!</f>
        <v>#REF!</v>
      </c>
      <c r="BC81" s="108" t="e">
        <f>#REF!</f>
        <v>#REF!</v>
      </c>
      <c r="BD81" s="108" t="e">
        <f>#REF!</f>
        <v>#REF!</v>
      </c>
      <c r="BE81" s="108" t="e">
        <f>#REF!</f>
        <v>#REF!</v>
      </c>
      <c r="BF81" s="108" t="e">
        <f>#REF!</f>
        <v>#REF!</v>
      </c>
      <c r="BG81" s="108" t="e">
        <f>#REF!</f>
        <v>#REF!</v>
      </c>
      <c r="BH81" s="108" t="e">
        <f>#REF!</f>
        <v>#REF!</v>
      </c>
      <c r="BI81" s="607"/>
      <c r="BJ81" s="455"/>
      <c r="BK81" s="455"/>
      <c r="BL81" s="455"/>
      <c r="BM81" s="455"/>
      <c r="BN81" s="455"/>
      <c r="BO81" s="455"/>
      <c r="BP81" s="455"/>
      <c r="BQ81" s="455"/>
    </row>
    <row r="82" spans="1:93" s="454" customFormat="1" ht="12.95" customHeight="1" x14ac:dyDescent="0.15">
      <c r="A82" s="1439"/>
      <c r="B82" s="461" t="s">
        <v>1</v>
      </c>
      <c r="C82" s="685"/>
      <c r="D82" s="457" t="s">
        <v>10</v>
      </c>
      <c r="E82" s="189" t="e">
        <f t="shared" ref="E82" si="1432">IF(AK82="","-",TEXT(AK82,IF(AK82&lt;10,"0.0;_・","0;_・")))</f>
        <v>#REF!</v>
      </c>
      <c r="F82" s="189" t="e">
        <f t="shared" ref="F82" si="1433">IF(AL82="","-",TEXT(AL82,IF(AL82&lt;10,"0.0;_・","0;_・")))</f>
        <v>#REF!</v>
      </c>
      <c r="G82" s="189" t="e">
        <f t="shared" ref="G82" si="1434">IF(AM82="","-",TEXT(AM82,IF(AM82&lt;10,"0.0;_・","0;_・")))</f>
        <v>#REF!</v>
      </c>
      <c r="H82" s="189" t="e">
        <f t="shared" ref="H82" si="1435">IF(AN82="","-",TEXT(AN82,IF(AN82&lt;10,"0.0;_・","0;_・")))</f>
        <v>#REF!</v>
      </c>
      <c r="I82" s="189" t="e">
        <f t="shared" ref="I82" si="1436">IF(AO82="","-",TEXT(AO82,IF(AO82&lt;10,"0.0;_・","0;_・")))</f>
        <v>#REF!</v>
      </c>
      <c r="J82" s="189" t="e">
        <f t="shared" ref="J82" si="1437">IF(AP82="","-",TEXT(AP82,IF(AP82&lt;10,"0.0;_・","0;_・")))</f>
        <v>#REF!</v>
      </c>
      <c r="K82" s="189" t="e">
        <f t="shared" ref="K82" si="1438">IF(AQ82="","-",TEXT(AQ82,IF(AQ82&lt;10,"0.0;_・","0;_・")))</f>
        <v>#REF!</v>
      </c>
      <c r="L82" s="189" t="e">
        <f t="shared" ref="L82" si="1439">IF(AR82="","-",TEXT(AR82,IF(AR82&lt;10,"0.0;_・","0;_・")))</f>
        <v>#REF!</v>
      </c>
      <c r="M82" s="189" t="e">
        <f t="shared" ref="M82" si="1440">IF(AS82="","-",TEXT(AS82,IF(AS82&lt;10,"0.0;_・","0;_・")))</f>
        <v>#REF!</v>
      </c>
      <c r="N82" s="189" t="e">
        <f t="shared" ref="N82" si="1441">IF(AT82="","-",TEXT(AT82,IF(AT82&lt;10,"0.0;_・","0;_・")))</f>
        <v>#REF!</v>
      </c>
      <c r="O82" s="189" t="e">
        <f t="shared" ref="O82" si="1442">IF(AU82="","-",TEXT(AU82,IF(AU82&lt;10,"0.0;_・","0;_・")))</f>
        <v>#REF!</v>
      </c>
      <c r="P82" s="191" t="e">
        <f t="shared" ref="P82" si="1443">IF(AV82="","-",TEXT(AV82,IF(AV82&lt;10,"0.0;_・","0;_・")))</f>
        <v>#REF!</v>
      </c>
      <c r="Q82" s="114" t="e">
        <f>IF(AW82="","-",TEXT(AW82,IF(AW82&lt;10,"0.0;_・","0;_・")))</f>
        <v>#REF!</v>
      </c>
      <c r="R82" s="189" t="e">
        <f t="shared" ref="R82" si="1444">IF(AX82="","-",TEXT(AX82,IF(AX82&lt;10,"0.0;_・","0;_・")))</f>
        <v>#REF!</v>
      </c>
      <c r="S82" s="189" t="e">
        <f t="shared" ref="S82" si="1445">IF(AY82="","-",TEXT(AY82,IF(AY82&lt;10,"0.0;_・","0;_・")))</f>
        <v>#REF!</v>
      </c>
      <c r="T82" s="189" t="e">
        <f t="shared" ref="T82" si="1446">IF(AZ82="","-",TEXT(AZ82,IF(AZ82&lt;10,"0.0;_・","0;_・")))</f>
        <v>#REF!</v>
      </c>
      <c r="U82" s="189" t="e">
        <f t="shared" ref="U82" si="1447">IF(BA82="","-",TEXT(BA82,IF(BA82&lt;10,"0.0;_・","0;_・")))</f>
        <v>#REF!</v>
      </c>
      <c r="V82" s="189" t="e">
        <f t="shared" ref="V82" si="1448">IF(BB82="","-",TEXT(BB82,IF(BB82&lt;10,"0.0;_・","0;_・")))</f>
        <v>#REF!</v>
      </c>
      <c r="W82" s="189" t="e">
        <f t="shared" ref="W82" si="1449">IF(BC82="","-",TEXT(BC82,IF(BC82&lt;10,"0.0;_・","0;_・")))</f>
        <v>#REF!</v>
      </c>
      <c r="X82" s="189" t="e">
        <f t="shared" ref="X82" si="1450">IF(BD82="","-",TEXT(BD82,IF(BD82&lt;10,"0.0;_・","0;_・")))</f>
        <v>#REF!</v>
      </c>
      <c r="Y82" s="190" t="e">
        <f t="shared" ref="Y82" si="1451">IF(BE82="","-",TEXT(BE82,IF(BE82&lt;10,"0.0;_・","0;_・")))</f>
        <v>#REF!</v>
      </c>
      <c r="Z82" s="560" t="e">
        <f t="shared" ref="Z82" si="1452">IF(BF82="","-",TEXT(BF82,IF(BF82&lt;10,"0.0;_・","0;_・")))</f>
        <v>#REF!</v>
      </c>
      <c r="AA82" s="560" t="e">
        <f t="shared" ref="AA82" si="1453">IF(BG82="","-",TEXT(BG82,IF(BG82&lt;10,"0.0;_・","0;_・")))</f>
        <v>#REF!</v>
      </c>
      <c r="AB82" s="189" t="e">
        <f t="shared" ref="AB82" si="1454">IF(BH82="","-",TEXT(BH82,IF(BH82&lt;10,"0.0;_・","0;_・")))</f>
        <v>#REF!</v>
      </c>
      <c r="AC82" s="114" t="e">
        <f>IF(SUM(BJ82:CG82)/(CI82+CK82)&lt;0.5,"&lt;0.5",TEXT(SUM(BJ82:CG82)/(CI82+CK82),IF(SUM(BJ82:CG82)/(CI82+CK82)&lt;10,"0.0;_・","0;_・")))</f>
        <v>#REF!</v>
      </c>
      <c r="AD82" s="110" t="e">
        <f>IF(MAXA(AK82:BH82)&lt;0.5,"&lt;0.5",TEXT(MAXA(AK82:BH82),IF(MAXA(AK82:BH82)&lt;10,"0.0;_・","0;_・")))</f>
        <v>#REF!</v>
      </c>
      <c r="AE82" s="135" t="e">
        <f>IF(COUNTIF(BJ82:CG82,"a")&gt;=1,"&lt;0.5",TEXT(MIN(BJ82:CG82),IF(MIN(BJ82:CG82)&lt;10,"0.0;_・","0;_・")))</f>
        <v>#REF!</v>
      </c>
      <c r="AF82" s="99" t="e">
        <f>AVERAGE(AK82:BH82)</f>
        <v>#REF!</v>
      </c>
      <c r="AG82" s="103"/>
      <c r="AH82" s="103"/>
      <c r="AI82" s="103"/>
      <c r="AK82" s="108" t="e">
        <f>#REF!</f>
        <v>#REF!</v>
      </c>
      <c r="AL82" s="108" t="e">
        <f>#REF!</f>
        <v>#REF!</v>
      </c>
      <c r="AM82" s="108" t="e">
        <f>#REF!</f>
        <v>#REF!</v>
      </c>
      <c r="AN82" s="108" t="e">
        <f>#REF!</f>
        <v>#REF!</v>
      </c>
      <c r="AO82" s="108" t="e">
        <f>#REF!</f>
        <v>#REF!</v>
      </c>
      <c r="AP82" s="108" t="e">
        <f>#REF!</f>
        <v>#REF!</v>
      </c>
      <c r="AQ82" s="108" t="e">
        <f>#REF!</f>
        <v>#REF!</v>
      </c>
      <c r="AR82" s="108" t="e">
        <f>#REF!</f>
        <v>#REF!</v>
      </c>
      <c r="AS82" s="108" t="e">
        <f>#REF!</f>
        <v>#REF!</v>
      </c>
      <c r="AT82" s="108" t="e">
        <f>#REF!</f>
        <v>#REF!</v>
      </c>
      <c r="AU82" s="108" t="e">
        <f>#REF!</f>
        <v>#REF!</v>
      </c>
      <c r="AV82" s="462" t="e">
        <f>#REF!</f>
        <v>#REF!</v>
      </c>
      <c r="AW82" s="463" t="e">
        <f>#REF!</f>
        <v>#REF!</v>
      </c>
      <c r="AX82" s="108" t="e">
        <f>#REF!</f>
        <v>#REF!</v>
      </c>
      <c r="AY82" s="108" t="e">
        <f>#REF!</f>
        <v>#REF!</v>
      </c>
      <c r="AZ82" s="108" t="e">
        <f>#REF!</f>
        <v>#REF!</v>
      </c>
      <c r="BA82" s="108" t="e">
        <f>#REF!</f>
        <v>#REF!</v>
      </c>
      <c r="BB82" s="108" t="e">
        <f>#REF!</f>
        <v>#REF!</v>
      </c>
      <c r="BC82" s="108" t="e">
        <f>#REF!</f>
        <v>#REF!</v>
      </c>
      <c r="BD82" s="108" t="e">
        <f>#REF!</f>
        <v>#REF!</v>
      </c>
      <c r="BE82" s="108" t="e">
        <f>#REF!</f>
        <v>#REF!</v>
      </c>
      <c r="BF82" s="108" t="e">
        <f>#REF!</f>
        <v>#REF!</v>
      </c>
      <c r="BG82" s="108" t="e">
        <f>#REF!</f>
        <v>#REF!</v>
      </c>
      <c r="BH82" s="108" t="e">
        <f>#REF!</f>
        <v>#REF!</v>
      </c>
      <c r="BI82" s="607"/>
      <c r="BJ82" s="670" t="e">
        <f>IF(AK82="&lt;0.5","a",IF(AK82="-","b",AK82*1))</f>
        <v>#REF!</v>
      </c>
      <c r="BK82" s="670" t="e">
        <f t="shared" ref="BK82:BK83" si="1455">IF(AL82="&lt;0.5","a",IF(AL82="-","b",AL82*1))</f>
        <v>#REF!</v>
      </c>
      <c r="BL82" s="670" t="e">
        <f t="shared" ref="BL82:BL83" si="1456">IF(AM82="&lt;0.5","a",IF(AM82="-","b",AM82*1))</f>
        <v>#REF!</v>
      </c>
      <c r="BM82" s="670" t="e">
        <f t="shared" ref="BM82:BM83" si="1457">IF(AN82="&lt;0.5","a",IF(AN82="-","b",AN82*1))</f>
        <v>#REF!</v>
      </c>
      <c r="BN82" s="670" t="e">
        <f t="shared" ref="BN82:BN83" si="1458">IF(AO82="&lt;0.5","a",IF(AO82="-","b",AO82*1))</f>
        <v>#REF!</v>
      </c>
      <c r="BO82" s="670" t="e">
        <f t="shared" ref="BO82:BO83" si="1459">IF(AP82="&lt;0.5","a",IF(AP82="-","b",AP82*1))</f>
        <v>#REF!</v>
      </c>
      <c r="BP82" s="670" t="e">
        <f t="shared" ref="BP82:BP83" si="1460">IF(AQ82="&lt;0.5","a",IF(AQ82="-","b",AQ82*1))</f>
        <v>#REF!</v>
      </c>
      <c r="BQ82" s="670" t="e">
        <f t="shared" ref="BQ82:BQ83" si="1461">IF(AR82="&lt;0.5","a",IF(AR82="-","b",AR82*1))</f>
        <v>#REF!</v>
      </c>
      <c r="BR82" s="670" t="e">
        <f t="shared" ref="BR82:BR83" si="1462">IF(AS82="&lt;0.5","a",IF(AS82="-","b",AS82*1))</f>
        <v>#REF!</v>
      </c>
      <c r="BS82" s="670" t="e">
        <f t="shared" ref="BS82:BS83" si="1463">IF(AT82="&lt;0.5","a",IF(AT82="-","b",AT82*1))</f>
        <v>#REF!</v>
      </c>
      <c r="BT82" s="670" t="e">
        <f t="shared" ref="BT82:BT83" si="1464">IF(AU82="&lt;0.5","a",IF(AU82="-","b",AU82*1))</f>
        <v>#REF!</v>
      </c>
      <c r="BU82" s="670" t="e">
        <f t="shared" ref="BU82:BU83" si="1465">IF(AV82="&lt;0.5","a",IF(AV82="-","b",AV82*1))</f>
        <v>#REF!</v>
      </c>
      <c r="BV82" s="670" t="e">
        <f t="shared" ref="BV82:BV83" si="1466">IF(AW82="&lt;0.5","a",IF(AW82="-","b",AW82*1))</f>
        <v>#REF!</v>
      </c>
      <c r="BW82" s="670" t="e">
        <f t="shared" ref="BW82:BW83" si="1467">IF(AX82="&lt;0.5","a",IF(AX82="-","b",AX82*1))</f>
        <v>#REF!</v>
      </c>
      <c r="BX82" s="670" t="e">
        <f t="shared" ref="BX82:BX83" si="1468">IF(AY82="&lt;0.5","a",IF(AY82="-","b",AY82*1))</f>
        <v>#REF!</v>
      </c>
      <c r="BY82" s="670" t="e">
        <f t="shared" ref="BY82:BY83" si="1469">IF(AZ82="&lt;0.5","a",IF(AZ82="-","b",AZ82*1))</f>
        <v>#REF!</v>
      </c>
      <c r="BZ82" s="670" t="e">
        <f t="shared" ref="BZ82:BZ83" si="1470">IF(BA82="&lt;0.5","a",IF(BA82="-","b",BA82*1))</f>
        <v>#REF!</v>
      </c>
      <c r="CA82" s="670" t="e">
        <f t="shared" ref="CA82:CA83" si="1471">IF(BB82="&lt;0.5","a",IF(BB82="-","b",BB82*1))</f>
        <v>#REF!</v>
      </c>
      <c r="CB82" s="670" t="e">
        <f t="shared" ref="CB82:CB83" si="1472">IF(BC82="&lt;0.5","a",IF(BC82="-","b",BC82*1))</f>
        <v>#REF!</v>
      </c>
      <c r="CC82" s="670" t="e">
        <f t="shared" ref="CC82:CC83" si="1473">IF(BD82="&lt;0.5","a",IF(BD82="-","b",BD82*1))</f>
        <v>#REF!</v>
      </c>
      <c r="CD82" s="670" t="e">
        <f t="shared" ref="CD82:CD83" si="1474">IF(BE82="&lt;0.5","a",IF(BE82="-","b",BE82*1))</f>
        <v>#REF!</v>
      </c>
      <c r="CE82" s="670" t="e">
        <f t="shared" ref="CE82:CE83" si="1475">IF(BF82="&lt;0.5","a",IF(BF82="-","b",BF82*1))</f>
        <v>#REF!</v>
      </c>
      <c r="CF82" s="670" t="e">
        <f t="shared" ref="CF82:CF83" si="1476">IF(BG82="&lt;0.5","a",IF(BG82="-","b",BG82*1))</f>
        <v>#REF!</v>
      </c>
      <c r="CG82" s="670" t="e">
        <f t="shared" ref="CG82:CG83" si="1477">IF(BH82="&lt;0.5","a",IF(BH82="-","b",BH82*1))</f>
        <v>#REF!</v>
      </c>
      <c r="CH82" s="103"/>
      <c r="CI82" s="668">
        <f>COUNTIF(BJ82:CG82,"a")</f>
        <v>0</v>
      </c>
      <c r="CJ82" s="668">
        <f>COUNTIF(BJ82:CG82,"b")</f>
        <v>0</v>
      </c>
      <c r="CK82" s="668">
        <f>COUNTIF(BJ82:CG82,"&gt;=0")</f>
        <v>0</v>
      </c>
      <c r="CL82" s="668">
        <f>COUNTA(BJ82:CG82)</f>
        <v>24</v>
      </c>
      <c r="CM82" s="103"/>
      <c r="CO82" s="103" t="e">
        <f>AVERAGEA(BJ82:CG82)</f>
        <v>#REF!</v>
      </c>
    </row>
    <row r="83" spans="1:93" s="454" customFormat="1" ht="12.95" customHeight="1" x14ac:dyDescent="0.15">
      <c r="A83" s="1439"/>
      <c r="B83" s="461" t="s">
        <v>6</v>
      </c>
      <c r="C83" s="685"/>
      <c r="D83" s="457" t="s">
        <v>10</v>
      </c>
      <c r="E83" s="189" t="e">
        <f t="shared" ref="E83" si="1478">IF(AK83="","-",TEXT(AK83,IF(AK83&lt;10,"0.0;_・","0;_・")))</f>
        <v>#REF!</v>
      </c>
      <c r="F83" s="189" t="e">
        <f t="shared" ref="F83" si="1479">IF(AL83="","-",TEXT(AL83,IF(AL83&lt;10,"0.0;_・","0;_・")))</f>
        <v>#REF!</v>
      </c>
      <c r="G83" s="189" t="e">
        <f t="shared" ref="G83" si="1480">IF(AM83="","-",TEXT(AM83,IF(AM83&lt;10,"0.0;_・","0;_・")))</f>
        <v>#REF!</v>
      </c>
      <c r="H83" s="189" t="e">
        <f t="shared" ref="H83" si="1481">IF(AN83="","-",TEXT(AN83,IF(AN83&lt;10,"0.0;_・","0;_・")))</f>
        <v>#REF!</v>
      </c>
      <c r="I83" s="189" t="e">
        <f t="shared" ref="I83" si="1482">IF(AO83="","-",TEXT(AO83,IF(AO83&lt;10,"0.0;_・","0;_・")))</f>
        <v>#REF!</v>
      </c>
      <c r="J83" s="189" t="e">
        <f t="shared" ref="J83" si="1483">IF(AP83="","-",TEXT(AP83,IF(AP83&lt;10,"0.0;_・","0;_・")))</f>
        <v>#REF!</v>
      </c>
      <c r="K83" s="189" t="e">
        <f t="shared" ref="K83" si="1484">IF(AQ83="","-",TEXT(AQ83,IF(AQ83&lt;10,"0.0;_・","0;_・")))</f>
        <v>#REF!</v>
      </c>
      <c r="L83" s="189" t="e">
        <f t="shared" ref="L83" si="1485">IF(AR83="","-",TEXT(AR83,IF(AR83&lt;10,"0.0;_・","0;_・")))</f>
        <v>#REF!</v>
      </c>
      <c r="M83" s="189" t="e">
        <f t="shared" ref="M83" si="1486">IF(AS83="","-",TEXT(AS83,IF(AS83&lt;10,"0.0;_・","0;_・")))</f>
        <v>#REF!</v>
      </c>
      <c r="N83" s="189" t="e">
        <f t="shared" ref="N83" si="1487">IF(AT83="","-",TEXT(AT83,IF(AT83&lt;10,"0.0;_・","0;_・")))</f>
        <v>#REF!</v>
      </c>
      <c r="O83" s="189" t="e">
        <f t="shared" ref="O83" si="1488">IF(AU83="","-",TEXT(AU83,IF(AU83&lt;10,"0.0;_・","0;_・")))</f>
        <v>#REF!</v>
      </c>
      <c r="P83" s="191" t="e">
        <f t="shared" ref="P83" si="1489">IF(AV83="","-",TEXT(AV83,IF(AV83&lt;10,"0.0;_・","0;_・")))</f>
        <v>#REF!</v>
      </c>
      <c r="Q83" s="114" t="e">
        <f>IF(AW83="","-",TEXT(AW83,IF(AW83&lt;10,"0.0;_・","0;_・")))</f>
        <v>#REF!</v>
      </c>
      <c r="R83" s="189" t="e">
        <f t="shared" ref="R83" si="1490">IF(AX83="","-",TEXT(AX83,IF(AX83&lt;10,"0.0;_・","0;_・")))</f>
        <v>#REF!</v>
      </c>
      <c r="S83" s="189" t="e">
        <f t="shared" ref="S83" si="1491">IF(AY83="","-",TEXT(AY83,IF(AY83&lt;10,"0.0;_・","0;_・")))</f>
        <v>#REF!</v>
      </c>
      <c r="T83" s="189" t="e">
        <f t="shared" ref="T83" si="1492">IF(AZ83="","-",TEXT(AZ83,IF(AZ83&lt;10,"0.0;_・","0;_・")))</f>
        <v>#REF!</v>
      </c>
      <c r="U83" s="189" t="e">
        <f t="shared" ref="U83" si="1493">IF(BA83="","-",TEXT(BA83,IF(BA83&lt;10,"0.0;_・","0;_・")))</f>
        <v>#REF!</v>
      </c>
      <c r="V83" s="189" t="e">
        <f t="shared" ref="V83" si="1494">IF(BB83="","-",TEXT(BB83,IF(BB83&lt;10,"0.0;_・","0;_・")))</f>
        <v>#REF!</v>
      </c>
      <c r="W83" s="189" t="e">
        <f t="shared" ref="W83" si="1495">IF(BC83="","-",TEXT(BC83,IF(BC83&lt;10,"0.0;_・","0;_・")))</f>
        <v>#REF!</v>
      </c>
      <c r="X83" s="189" t="e">
        <f t="shared" ref="X83" si="1496">IF(BD83="","-",TEXT(BD83,IF(BD83&lt;10,"0.0;_・","0;_・")))</f>
        <v>#REF!</v>
      </c>
      <c r="Y83" s="190" t="e">
        <f t="shared" ref="Y83" si="1497">IF(BE83="","-",TEXT(BE83,IF(BE83&lt;10,"0.0;_・","0;_・")))</f>
        <v>#REF!</v>
      </c>
      <c r="Z83" s="560" t="e">
        <f t="shared" ref="Z83" si="1498">IF(BF83="","-",TEXT(BF83,IF(BF83&lt;10,"0.0;_・","0;_・")))</f>
        <v>#REF!</v>
      </c>
      <c r="AA83" s="560" t="e">
        <f t="shared" ref="AA83" si="1499">IF(BG83="","-",TEXT(BG83,IF(BG83&lt;10,"0.0;_・","0;_・")))</f>
        <v>#REF!</v>
      </c>
      <c r="AB83" s="189" t="e">
        <f t="shared" ref="AB83" si="1500">IF(BH83="","-",TEXT(BH83,IF(BH83&lt;10,"0.0;_・","0;_・")))</f>
        <v>#REF!</v>
      </c>
      <c r="AC83" s="114" t="e">
        <f>IF(SUM(BJ83:CG83)/(CI83+CK83)&lt;0.5,"&lt;0.5",TEXT(SUM(BJ83:CG83)/(CI83+CK83),IF(SUM(BJ83:CG83)/(CI83+CK83)&lt;10,"0.0;_・","0;_・")))</f>
        <v>#REF!</v>
      </c>
      <c r="AD83" s="110" t="e">
        <f>IF(MAXA(AK83:BH83)&lt;0.5,"&lt;0.5",TEXT(MAXA(AK83:BH83),IF(MAXA(AK83:BH83)&lt;10,"0.0;_・","0;_・")))</f>
        <v>#REF!</v>
      </c>
      <c r="AE83" s="135" t="e">
        <f>IF(COUNTIF(BJ83:CG83,"a")&gt;=1,"&lt;0.5",TEXT(MIN(BJ83:CG83),IF(MIN(BJ83:CG83)&lt;10,"0.0;_・","0;_・")))</f>
        <v>#REF!</v>
      </c>
      <c r="AF83" s="99" t="e">
        <f>AVERAGE(AK83:BH83)</f>
        <v>#REF!</v>
      </c>
      <c r="AG83" s="103"/>
      <c r="AH83" s="103"/>
      <c r="AI83" s="103"/>
      <c r="AK83" s="108" t="e">
        <f>#REF!</f>
        <v>#REF!</v>
      </c>
      <c r="AL83" s="108" t="e">
        <f>#REF!</f>
        <v>#REF!</v>
      </c>
      <c r="AM83" s="108" t="e">
        <f>#REF!</f>
        <v>#REF!</v>
      </c>
      <c r="AN83" s="108" t="e">
        <f>#REF!</f>
        <v>#REF!</v>
      </c>
      <c r="AO83" s="108" t="e">
        <f>#REF!</f>
        <v>#REF!</v>
      </c>
      <c r="AP83" s="108" t="e">
        <f>#REF!</f>
        <v>#REF!</v>
      </c>
      <c r="AQ83" s="108" t="e">
        <f>#REF!</f>
        <v>#REF!</v>
      </c>
      <c r="AR83" s="108" t="e">
        <f>#REF!</f>
        <v>#REF!</v>
      </c>
      <c r="AS83" s="108" t="e">
        <f>#REF!</f>
        <v>#REF!</v>
      </c>
      <c r="AT83" s="108" t="e">
        <f>#REF!</f>
        <v>#REF!</v>
      </c>
      <c r="AU83" s="108" t="e">
        <f>#REF!</f>
        <v>#REF!</v>
      </c>
      <c r="AV83" s="462" t="e">
        <f>#REF!</f>
        <v>#REF!</v>
      </c>
      <c r="AW83" s="108" t="e">
        <f>#REF!</f>
        <v>#REF!</v>
      </c>
      <c r="AX83" s="108" t="e">
        <f>#REF!</f>
        <v>#REF!</v>
      </c>
      <c r="AY83" s="108" t="e">
        <f>#REF!</f>
        <v>#REF!</v>
      </c>
      <c r="AZ83" s="108" t="e">
        <f>#REF!</f>
        <v>#REF!</v>
      </c>
      <c r="BA83" s="108" t="e">
        <f>#REF!</f>
        <v>#REF!</v>
      </c>
      <c r="BB83" s="108" t="e">
        <f>#REF!</f>
        <v>#REF!</v>
      </c>
      <c r="BC83" s="108" t="e">
        <f>#REF!</f>
        <v>#REF!</v>
      </c>
      <c r="BD83" s="108" t="e">
        <f>#REF!</f>
        <v>#REF!</v>
      </c>
      <c r="BE83" s="108" t="e">
        <f>#REF!</f>
        <v>#REF!</v>
      </c>
      <c r="BF83" s="108" t="e">
        <f>#REF!</f>
        <v>#REF!</v>
      </c>
      <c r="BG83" s="108" t="e">
        <f>#REF!</f>
        <v>#REF!</v>
      </c>
      <c r="BH83" s="108" t="e">
        <f>#REF!</f>
        <v>#REF!</v>
      </c>
      <c r="BI83" s="607"/>
      <c r="BJ83" s="670" t="e">
        <f t="shared" ref="BJ83" si="1501">IF(AK83="&lt;0.5","a",IF(AK83="-","b",AK83*1))</f>
        <v>#REF!</v>
      </c>
      <c r="BK83" s="670" t="e">
        <f t="shared" si="1455"/>
        <v>#REF!</v>
      </c>
      <c r="BL83" s="670" t="e">
        <f t="shared" si="1456"/>
        <v>#REF!</v>
      </c>
      <c r="BM83" s="670" t="e">
        <f t="shared" si="1457"/>
        <v>#REF!</v>
      </c>
      <c r="BN83" s="670" t="e">
        <f t="shared" si="1458"/>
        <v>#REF!</v>
      </c>
      <c r="BO83" s="670" t="e">
        <f t="shared" si="1459"/>
        <v>#REF!</v>
      </c>
      <c r="BP83" s="670" t="e">
        <f t="shared" si="1460"/>
        <v>#REF!</v>
      </c>
      <c r="BQ83" s="670" t="e">
        <f t="shared" si="1461"/>
        <v>#REF!</v>
      </c>
      <c r="BR83" s="670" t="e">
        <f t="shared" si="1462"/>
        <v>#REF!</v>
      </c>
      <c r="BS83" s="670" t="e">
        <f t="shared" si="1463"/>
        <v>#REF!</v>
      </c>
      <c r="BT83" s="670" t="e">
        <f t="shared" si="1464"/>
        <v>#REF!</v>
      </c>
      <c r="BU83" s="670" t="e">
        <f t="shared" si="1465"/>
        <v>#REF!</v>
      </c>
      <c r="BV83" s="670" t="e">
        <f t="shared" si="1466"/>
        <v>#REF!</v>
      </c>
      <c r="BW83" s="670" t="e">
        <f t="shared" si="1467"/>
        <v>#REF!</v>
      </c>
      <c r="BX83" s="670" t="e">
        <f t="shared" si="1468"/>
        <v>#REF!</v>
      </c>
      <c r="BY83" s="670" t="e">
        <f t="shared" si="1469"/>
        <v>#REF!</v>
      </c>
      <c r="BZ83" s="670" t="e">
        <f t="shared" si="1470"/>
        <v>#REF!</v>
      </c>
      <c r="CA83" s="670" t="e">
        <f t="shared" si="1471"/>
        <v>#REF!</v>
      </c>
      <c r="CB83" s="670" t="e">
        <f t="shared" si="1472"/>
        <v>#REF!</v>
      </c>
      <c r="CC83" s="670" t="e">
        <f t="shared" si="1473"/>
        <v>#REF!</v>
      </c>
      <c r="CD83" s="670" t="e">
        <f t="shared" si="1474"/>
        <v>#REF!</v>
      </c>
      <c r="CE83" s="670" t="e">
        <f t="shared" si="1475"/>
        <v>#REF!</v>
      </c>
      <c r="CF83" s="670" t="e">
        <f t="shared" si="1476"/>
        <v>#REF!</v>
      </c>
      <c r="CG83" s="670" t="e">
        <f t="shared" si="1477"/>
        <v>#REF!</v>
      </c>
      <c r="CH83" s="103"/>
      <c r="CI83" s="668">
        <f>COUNTIF(BJ83:CG83,"a")</f>
        <v>0</v>
      </c>
      <c r="CJ83" s="668">
        <f>COUNTIF(BJ83:CG83,"b")</f>
        <v>0</v>
      </c>
      <c r="CK83" s="668">
        <f>COUNTIF(BJ83:CG83,"&gt;=0")</f>
        <v>0</v>
      </c>
      <c r="CL83" s="668">
        <f>COUNTA(BJ83:CG83)</f>
        <v>24</v>
      </c>
      <c r="CM83" s="103"/>
      <c r="CO83" s="103" t="e">
        <f>AVERAGEA(BJ83:CG83)</f>
        <v>#REF!</v>
      </c>
    </row>
    <row r="84" spans="1:93" s="454" customFormat="1" ht="12.95" customHeight="1" x14ac:dyDescent="0.15">
      <c r="A84" s="1439"/>
      <c r="B84" s="461" t="s">
        <v>2</v>
      </c>
      <c r="C84" s="685"/>
      <c r="D84" s="457" t="s">
        <v>10</v>
      </c>
      <c r="E84" s="106" t="e">
        <f t="shared" ref="E84" si="1502">IF(AK84="&lt;1","&lt;1",ROUND(AK84,IF(AK84&lt;100,0,-1)))</f>
        <v>#REF!</v>
      </c>
      <c r="F84" s="106" t="e">
        <f t="shared" ref="F84" si="1503">IF(AL84="&lt;1","&lt;1",ROUND(AL84,IF(AL84&lt;100,0,-1)))</f>
        <v>#REF!</v>
      </c>
      <c r="G84" s="106" t="e">
        <f t="shared" ref="G84" si="1504">IF(AM84="&lt;1","&lt;1",ROUND(AM84,IF(AM84&lt;100,0,-1)))</f>
        <v>#REF!</v>
      </c>
      <c r="H84" s="106" t="e">
        <f t="shared" ref="H84" si="1505">IF(AN84="&lt;1","&lt;1",ROUND(AN84,IF(AN84&lt;100,0,-1)))</f>
        <v>#REF!</v>
      </c>
      <c r="I84" s="106" t="e">
        <f t="shared" ref="I84" si="1506">IF(AO84="&lt;1","&lt;1",ROUND(AO84,IF(AO84&lt;100,0,-1)))</f>
        <v>#REF!</v>
      </c>
      <c r="J84" s="106" t="e">
        <f t="shared" ref="J84" si="1507">IF(AP84="&lt;1","&lt;1",ROUND(AP84,IF(AP84&lt;100,0,-1)))</f>
        <v>#REF!</v>
      </c>
      <c r="K84" s="106" t="e">
        <f t="shared" ref="K84" si="1508">IF(AQ84="&lt;1","&lt;1",ROUND(AQ84,IF(AQ84&lt;100,0,-1)))</f>
        <v>#REF!</v>
      </c>
      <c r="L84" s="106" t="e">
        <f t="shared" ref="L84" si="1509">IF(AR84="&lt;1","&lt;1",ROUND(AR84,IF(AR84&lt;100,0,-1)))</f>
        <v>#REF!</v>
      </c>
      <c r="M84" s="106" t="e">
        <f t="shared" ref="M84" si="1510">IF(AS84="&lt;1","&lt;1",ROUND(AS84,IF(AS84&lt;100,0,-1)))</f>
        <v>#REF!</v>
      </c>
      <c r="N84" s="106" t="e">
        <f>IF(AT84="&lt;1","&lt;1",ROUND(AT84,IF(AT84&lt;100,0,-1)))</f>
        <v>#REF!</v>
      </c>
      <c r="O84" s="106" t="e">
        <f t="shared" ref="O84" si="1511">IF(AU84="&lt;1","&lt;1",ROUND(AU84,IF(AU84&lt;100,0,-1)))</f>
        <v>#REF!</v>
      </c>
      <c r="P84" s="111" t="e">
        <f t="shared" ref="P84" si="1512">IF(AV84="&lt;1","&lt;1",ROUND(AV84,IF(AV84&lt;100,0,-1)))</f>
        <v>#REF!</v>
      </c>
      <c r="Q84" s="112" t="e">
        <f t="shared" ref="Q84" si="1513">IF(AW84="&lt;1","&lt;1",ROUND(AW84,IF(AW84&lt;100,0,-1)))</f>
        <v>#REF!</v>
      </c>
      <c r="R84" s="106" t="e">
        <f t="shared" ref="R84" si="1514">IF(AX84="&lt;1","&lt;1",ROUND(AX84,IF(AX84&lt;100,0,-1)))</f>
        <v>#REF!</v>
      </c>
      <c r="S84" s="106" t="e">
        <f t="shared" ref="S84" si="1515">IF(AY84="&lt;1","&lt;1",ROUND(AY84,IF(AY84&lt;100,0,-1)))</f>
        <v>#REF!</v>
      </c>
      <c r="T84" s="106" t="e">
        <f t="shared" ref="T84" si="1516">IF(AZ84="&lt;1","&lt;1",ROUND(AZ84,IF(AZ84&lt;100,0,-1)))</f>
        <v>#REF!</v>
      </c>
      <c r="U84" s="106" t="e">
        <f t="shared" ref="U84" si="1517">IF(BA84="&lt;1","&lt;1",ROUND(BA84,IF(BA84&lt;100,0,-1)))</f>
        <v>#REF!</v>
      </c>
      <c r="V84" s="106" t="e">
        <f t="shared" ref="V84" si="1518">IF(BB84="&lt;1","&lt;1",ROUND(BB84,IF(BB84&lt;100,0,-1)))</f>
        <v>#REF!</v>
      </c>
      <c r="W84" s="106" t="e">
        <f t="shared" ref="W84" si="1519">IF(BC84="&lt;1","&lt;1",ROUND(BC84,IF(BC84&lt;100,0,-1)))</f>
        <v>#REF!</v>
      </c>
      <c r="X84" s="106" t="e">
        <f t="shared" ref="X84" si="1520">IF(BD84="&lt;1","&lt;1",ROUND(BD84,IF(BD84&lt;100,0,-1)))</f>
        <v>#REF!</v>
      </c>
      <c r="Y84" s="113" t="e">
        <f t="shared" ref="Y84" si="1521">IF(BE84="&lt;1","&lt;1",ROUND(BE84,IF(BE84&lt;100,0,-1)))</f>
        <v>#REF!</v>
      </c>
      <c r="Z84" s="113" t="e">
        <f t="shared" ref="Z84" si="1522">IF(BF84="&lt;1","&lt;1",ROUND(BF84,IF(BF84&lt;100,0,-1)))</f>
        <v>#REF!</v>
      </c>
      <c r="AA84" s="113" t="e">
        <f t="shared" ref="AA84" si="1523">IF(BG84="&lt;1","&lt;1",ROUND(BG84,IF(BG84&lt;100,0,-1)))</f>
        <v>#REF!</v>
      </c>
      <c r="AB84" s="106" t="e">
        <f t="shared" ref="AB84" si="1524">IF(BH84="&lt;1","&lt;1",ROUND(BH84,IF(BH84&lt;100,0,-1)))</f>
        <v>#REF!</v>
      </c>
      <c r="AC84" s="114" t="e">
        <f>IF(AVERAGEA(AK84:BH84)&lt;1,"&lt;1",ROUND(AVERAGEA(AK84:BH84),IF(AVERAGEA(AK84:BH84)&lt;100,0,-1)))</f>
        <v>#REF!</v>
      </c>
      <c r="AD84" s="110" t="e">
        <f>IF(MAXA(AK84:BH84)&lt;1,"&lt;1",MAXA(AK84:BH84))</f>
        <v>#REF!</v>
      </c>
      <c r="AE84" s="135" t="e">
        <f>IF(MINA(AK84:BH84)&lt;1,"&lt;1",MINA(AK84:BH84))</f>
        <v>#REF!</v>
      </c>
      <c r="AF84" s="99" t="e">
        <f>AVERAGEA(AK84:BH84)</f>
        <v>#REF!</v>
      </c>
      <c r="AG84" s="103"/>
      <c r="AH84" s="103"/>
      <c r="AI84" s="103"/>
      <c r="AK84" s="113" t="e">
        <f>#REF!</f>
        <v>#REF!</v>
      </c>
      <c r="AL84" s="113" t="e">
        <f>#REF!</f>
        <v>#REF!</v>
      </c>
      <c r="AM84" s="113" t="e">
        <f>#REF!</f>
        <v>#REF!</v>
      </c>
      <c r="AN84" s="113" t="e">
        <f>#REF!</f>
        <v>#REF!</v>
      </c>
      <c r="AO84" s="113" t="e">
        <f>#REF!</f>
        <v>#REF!</v>
      </c>
      <c r="AP84" s="113" t="e">
        <f>#REF!</f>
        <v>#REF!</v>
      </c>
      <c r="AQ84" s="113" t="e">
        <f>#REF!</f>
        <v>#REF!</v>
      </c>
      <c r="AR84" s="113" t="e">
        <f>#REF!</f>
        <v>#REF!</v>
      </c>
      <c r="AS84" s="113" t="e">
        <f>#REF!</f>
        <v>#REF!</v>
      </c>
      <c r="AT84" s="113" t="e">
        <f>#REF!</f>
        <v>#REF!</v>
      </c>
      <c r="AU84" s="113" t="e">
        <f>#REF!</f>
        <v>#REF!</v>
      </c>
      <c r="AV84" s="458" t="e">
        <f>#REF!</f>
        <v>#REF!</v>
      </c>
      <c r="AW84" s="459" t="e">
        <f>#REF!</f>
        <v>#REF!</v>
      </c>
      <c r="AX84" s="113" t="e">
        <f>#REF!</f>
        <v>#REF!</v>
      </c>
      <c r="AY84" s="113" t="e">
        <f>#REF!</f>
        <v>#REF!</v>
      </c>
      <c r="AZ84" s="113" t="e">
        <f>#REF!</f>
        <v>#REF!</v>
      </c>
      <c r="BA84" s="113" t="e">
        <f>#REF!</f>
        <v>#REF!</v>
      </c>
      <c r="BB84" s="113" t="e">
        <f>#REF!</f>
        <v>#REF!</v>
      </c>
      <c r="BC84" s="113" t="e">
        <f>#REF!</f>
        <v>#REF!</v>
      </c>
      <c r="BD84" s="113" t="e">
        <f>#REF!</f>
        <v>#REF!</v>
      </c>
      <c r="BE84" s="113" t="e">
        <f>#REF!</f>
        <v>#REF!</v>
      </c>
      <c r="BF84" s="113" t="e">
        <f>#REF!</f>
        <v>#REF!</v>
      </c>
      <c r="BG84" s="113" t="e">
        <f>#REF!</f>
        <v>#REF!</v>
      </c>
      <c r="BH84" s="113" t="e">
        <f>#REF!</f>
        <v>#REF!</v>
      </c>
      <c r="BI84" s="606"/>
      <c r="BJ84" s="455"/>
      <c r="BK84" s="455"/>
      <c r="BL84" s="455"/>
      <c r="BM84" s="455"/>
      <c r="BN84" s="455"/>
      <c r="BO84" s="455"/>
      <c r="BP84" s="455"/>
      <c r="BQ84" s="455"/>
    </row>
    <row r="85" spans="1:93" s="454" customFormat="1" ht="12.95" customHeight="1" x14ac:dyDescent="0.15">
      <c r="A85" s="1439"/>
      <c r="B85" s="464" t="s">
        <v>3</v>
      </c>
      <c r="C85" s="686"/>
      <c r="D85" s="465" t="s">
        <v>10</v>
      </c>
      <c r="E85" s="189" t="e">
        <f t="shared" ref="E85:E90" si="1525">TEXT(AK85,IF(AK85&lt;10,"0.0;_・","0;_・"))</f>
        <v>#REF!</v>
      </c>
      <c r="F85" s="189" t="e">
        <f t="shared" ref="F85:F90" si="1526">TEXT(AL85,IF(AL85&lt;10,"0.0;_・","0;_・"))</f>
        <v>#REF!</v>
      </c>
      <c r="G85" s="189" t="e">
        <f t="shared" ref="G85:G90" si="1527">TEXT(AM85,IF(AM85&lt;10,"0.0;_・","0;_・"))</f>
        <v>#REF!</v>
      </c>
      <c r="H85" s="189" t="e">
        <f t="shared" ref="H85:H90" si="1528">TEXT(AN85,IF(AN85&lt;10,"0.0;_・","0;_・"))</f>
        <v>#REF!</v>
      </c>
      <c r="I85" s="189" t="e">
        <f t="shared" ref="I85:I90" si="1529">TEXT(AO85,IF(AO85&lt;10,"0.0;_・","0;_・"))</f>
        <v>#REF!</v>
      </c>
      <c r="J85" s="189" t="e">
        <f t="shared" ref="J85:J90" si="1530">TEXT(AP85,IF(AP85&lt;10,"0.0;_・","0;_・"))</f>
        <v>#REF!</v>
      </c>
      <c r="K85" s="189" t="e">
        <f t="shared" ref="K85:K90" si="1531">TEXT(AQ85,IF(AQ85&lt;10,"0.0;_・","0;_・"))</f>
        <v>#REF!</v>
      </c>
      <c r="L85" s="189" t="e">
        <f t="shared" ref="L85:L90" si="1532">TEXT(AR85,IF(AR85&lt;10,"0.0;_・","0;_・"))</f>
        <v>#REF!</v>
      </c>
      <c r="M85" s="189" t="e">
        <f t="shared" ref="M85:M90" si="1533">TEXT(AS85,IF(AS85&lt;10,"0.0;_・","0;_・"))</f>
        <v>#REF!</v>
      </c>
      <c r="N85" s="189" t="e">
        <f t="shared" ref="N85:N90" si="1534">TEXT(AT85,IF(AT85&lt;10,"0.0;_・","0;_・"))</f>
        <v>#REF!</v>
      </c>
      <c r="O85" s="189" t="e">
        <f t="shared" ref="O85:O90" si="1535">TEXT(AU85,IF(AU85&lt;10,"0.0;_・","0;_・"))</f>
        <v>#REF!</v>
      </c>
      <c r="P85" s="191" t="e">
        <f t="shared" ref="P85:P90" si="1536">TEXT(AV85,IF(AV85&lt;10,"0.0;_・","0;_・"))</f>
        <v>#REF!</v>
      </c>
      <c r="Q85" s="114" t="e">
        <f t="shared" ref="Q85:Q90" si="1537">TEXT(AW85,IF(AW85&lt;10,"0.0;_・","0;_・"))</f>
        <v>#REF!</v>
      </c>
      <c r="R85" s="189" t="e">
        <f t="shared" ref="R85:R90" si="1538">TEXT(AX85,IF(AX85&lt;10,"0.0;_・","0;_・"))</f>
        <v>#REF!</v>
      </c>
      <c r="S85" s="189" t="e">
        <f t="shared" ref="S85:S90" si="1539">TEXT(AY85,IF(AY85&lt;10,"0.0;_・","0;_・"))</f>
        <v>#REF!</v>
      </c>
      <c r="T85" s="189" t="e">
        <f t="shared" ref="T85:T90" si="1540">TEXT(AZ85,IF(AZ85&lt;10,"0.0;_・","0;_・"))</f>
        <v>#REF!</v>
      </c>
      <c r="U85" s="189" t="e">
        <f t="shared" ref="U85:U90" si="1541">TEXT(BA85,IF(BA85&lt;10,"0.0;_・","0;_・"))</f>
        <v>#REF!</v>
      </c>
      <c r="V85" s="189" t="e">
        <f t="shared" ref="V85:V90" si="1542">TEXT(BB85,IF(BB85&lt;10,"0.0;_・","0;_・"))</f>
        <v>#REF!</v>
      </c>
      <c r="W85" s="189" t="e">
        <f t="shared" ref="W85:W90" si="1543">TEXT(BC85,IF(BC85&lt;10,"0.0;_・","0;_・"))</f>
        <v>#REF!</v>
      </c>
      <c r="X85" s="189" t="e">
        <f t="shared" ref="X85:X90" si="1544">TEXT(BD85,IF(BD85&lt;10,"0.0;_・","0;_・"))</f>
        <v>#REF!</v>
      </c>
      <c r="Y85" s="190" t="e">
        <f t="shared" ref="Y85:Y90" si="1545">TEXT(BE85,IF(BE85&lt;10,"0.0;_・","0;_・"))</f>
        <v>#REF!</v>
      </c>
      <c r="Z85" s="190" t="e">
        <f t="shared" ref="Z85:Z90" si="1546">TEXT(BF85,IF(BF85&lt;10,"0.0;_・","0;_・"))</f>
        <v>#REF!</v>
      </c>
      <c r="AA85" s="190" t="e">
        <f t="shared" ref="AA85:AA90" si="1547">TEXT(BG85,IF(BG85&lt;10,"0.0;_・","0;_・"))</f>
        <v>#REF!</v>
      </c>
      <c r="AB85" s="189" t="e">
        <f t="shared" ref="AB85:AB90" si="1548">TEXT(BH85,IF(BH85&lt;10,"0.0;_・","0;_・"))</f>
        <v>#REF!</v>
      </c>
      <c r="AC85" s="114" t="e">
        <f>IF(AVERAGEA(AK85:BH85)&lt;1,"&lt;1.0",TEXT(AVERAGEA(AK85:BH85),IF(AVERAGEA(AK85:BH85)&lt;10,"0.0;_・","0;_・")))</f>
        <v>#REF!</v>
      </c>
      <c r="AD85" s="110" t="e">
        <f>IF(MAXA(AK85:BH85)&lt;1,"&lt;1.0",TEXT(MAXA(AK85:BH85),IF(MAXA(AK85:BH85)&lt;10,"0.0;_・","0;_・")))</f>
        <v>#REF!</v>
      </c>
      <c r="AE85" s="135" t="e">
        <f>IF(MINA(AK85:BH85)&lt;1,"&lt;1.0",TEXT(MINA(AK85:BH85),IF(MINA(AK85:BH85)&lt;10,"0.0;_・","0;_・")))</f>
        <v>#REF!</v>
      </c>
      <c r="AF85" s="99" t="e">
        <f>AVERAGE(AK85:BH85)</f>
        <v>#REF!</v>
      </c>
      <c r="AG85" s="103"/>
      <c r="AH85" s="103"/>
      <c r="AI85" s="103"/>
      <c r="AK85" s="146" t="e">
        <f>#REF!</f>
        <v>#REF!</v>
      </c>
      <c r="AL85" s="146" t="e">
        <f>#REF!</f>
        <v>#REF!</v>
      </c>
      <c r="AM85" s="146" t="e">
        <f>#REF!</f>
        <v>#REF!</v>
      </c>
      <c r="AN85" s="146" t="e">
        <f>#REF!</f>
        <v>#REF!</v>
      </c>
      <c r="AO85" s="146" t="e">
        <f>#REF!</f>
        <v>#REF!</v>
      </c>
      <c r="AP85" s="146" t="e">
        <f>#REF!</f>
        <v>#REF!</v>
      </c>
      <c r="AQ85" s="146" t="e">
        <f>#REF!</f>
        <v>#REF!</v>
      </c>
      <c r="AR85" s="146" t="e">
        <f>#REF!</f>
        <v>#REF!</v>
      </c>
      <c r="AS85" s="146" t="e">
        <f>#REF!</f>
        <v>#REF!</v>
      </c>
      <c r="AT85" s="146" t="e">
        <f>#REF!</f>
        <v>#REF!</v>
      </c>
      <c r="AU85" s="146" t="e">
        <f>#REF!</f>
        <v>#REF!</v>
      </c>
      <c r="AV85" s="466" t="e">
        <f>#REF!</f>
        <v>#REF!</v>
      </c>
      <c r="AW85" s="467" t="e">
        <f>#REF!</f>
        <v>#REF!</v>
      </c>
      <c r="AX85" s="146" t="e">
        <f>#REF!</f>
        <v>#REF!</v>
      </c>
      <c r="AY85" s="146" t="e">
        <f>#REF!</f>
        <v>#REF!</v>
      </c>
      <c r="AZ85" s="146" t="e">
        <f>#REF!</f>
        <v>#REF!</v>
      </c>
      <c r="BA85" s="146" t="e">
        <f>#REF!</f>
        <v>#REF!</v>
      </c>
      <c r="BB85" s="146" t="e">
        <f>#REF!</f>
        <v>#REF!</v>
      </c>
      <c r="BC85" s="146" t="e">
        <f>#REF!</f>
        <v>#REF!</v>
      </c>
      <c r="BD85" s="146" t="e">
        <f>#REF!</f>
        <v>#REF!</v>
      </c>
      <c r="BE85" s="146" t="e">
        <f>#REF!</f>
        <v>#REF!</v>
      </c>
      <c r="BF85" s="146" t="e">
        <f>#REF!</f>
        <v>#REF!</v>
      </c>
      <c r="BG85" s="146" t="e">
        <f>#REF!</f>
        <v>#REF!</v>
      </c>
      <c r="BH85" s="146" t="e">
        <f>#REF!</f>
        <v>#REF!</v>
      </c>
      <c r="BI85" s="607"/>
      <c r="BJ85" s="455"/>
      <c r="BK85" s="455"/>
      <c r="BL85" s="455"/>
      <c r="BM85" s="455"/>
      <c r="BN85" s="455"/>
      <c r="BO85" s="455"/>
      <c r="BP85" s="455"/>
      <c r="BQ85" s="455"/>
    </row>
    <row r="86" spans="1:93" s="454" customFormat="1" ht="12.95" customHeight="1" x14ac:dyDescent="0.15">
      <c r="A86" s="1439"/>
      <c r="B86" s="440" t="s">
        <v>76</v>
      </c>
      <c r="C86" s="687"/>
      <c r="D86" s="468" t="s">
        <v>10</v>
      </c>
      <c r="E86" s="125" t="e">
        <f t="shared" si="1525"/>
        <v>#REF!</v>
      </c>
      <c r="F86" s="125" t="e">
        <f t="shared" si="1526"/>
        <v>#REF!</v>
      </c>
      <c r="G86" s="125" t="e">
        <f t="shared" si="1527"/>
        <v>#REF!</v>
      </c>
      <c r="H86" s="125" t="e">
        <f t="shared" si="1528"/>
        <v>#REF!</v>
      </c>
      <c r="I86" s="125" t="e">
        <f t="shared" si="1529"/>
        <v>#REF!</v>
      </c>
      <c r="J86" s="581" t="e">
        <f t="shared" si="1530"/>
        <v>#REF!</v>
      </c>
      <c r="K86" s="125" t="e">
        <f t="shared" si="1531"/>
        <v>#REF!</v>
      </c>
      <c r="L86" s="125" t="e">
        <f t="shared" si="1532"/>
        <v>#REF!</v>
      </c>
      <c r="M86" s="581" t="e">
        <f t="shared" si="1533"/>
        <v>#REF!</v>
      </c>
      <c r="N86" s="125" t="e">
        <f t="shared" si="1534"/>
        <v>#REF!</v>
      </c>
      <c r="O86" s="581" t="e">
        <f t="shared" si="1535"/>
        <v>#REF!</v>
      </c>
      <c r="P86" s="582" t="e">
        <f t="shared" si="1536"/>
        <v>#REF!</v>
      </c>
      <c r="Q86" s="471" t="e">
        <f t="shared" si="1537"/>
        <v>#REF!</v>
      </c>
      <c r="R86" s="125" t="e">
        <f t="shared" si="1538"/>
        <v>#REF!</v>
      </c>
      <c r="S86" s="125" t="e">
        <f t="shared" si="1539"/>
        <v>#REF!</v>
      </c>
      <c r="T86" s="125" t="e">
        <f t="shared" si="1540"/>
        <v>#REF!</v>
      </c>
      <c r="U86" s="125" t="e">
        <f t="shared" si="1541"/>
        <v>#REF!</v>
      </c>
      <c r="V86" s="581" t="e">
        <f t="shared" si="1542"/>
        <v>#REF!</v>
      </c>
      <c r="W86" s="125" t="e">
        <f t="shared" si="1543"/>
        <v>#REF!</v>
      </c>
      <c r="X86" s="125" t="e">
        <f t="shared" si="1544"/>
        <v>#REF!</v>
      </c>
      <c r="Y86" s="125" t="e">
        <f t="shared" si="1545"/>
        <v>#REF!</v>
      </c>
      <c r="Z86" s="125" t="e">
        <f t="shared" si="1546"/>
        <v>#REF!</v>
      </c>
      <c r="AA86" s="581" t="e">
        <f t="shared" si="1547"/>
        <v>#REF!</v>
      </c>
      <c r="AB86" s="583" t="e">
        <f t="shared" si="1548"/>
        <v>#REF!</v>
      </c>
      <c r="AC86" s="618" t="e">
        <f t="shared" ref="AC86:AC88" si="1549">IF(AVERAGEA(AK86:BH86)&lt;0.1,"&lt;0.1",TEXT(AVERAGEA(AK86:BH86),IF(AVERAGEA(AK86:BH86)&lt;10,"0.0;_・","0;_・")))</f>
        <v>#REF!</v>
      </c>
      <c r="AD86" s="261" t="e">
        <f t="shared" ref="AD86:AD88" si="1550">IF(MAXA(AK86:BH86)&lt;0.1,"&lt;0.1",TEXT(MAXA(AK86:BH86),IF(MAXA(AK86:BH86)&lt;10,"0.0;_・","0;_・")))</f>
        <v>#REF!</v>
      </c>
      <c r="AE86" s="474" t="e">
        <f t="shared" ref="AE86:AE88" si="1551">IF(MINA(AK86:BH86)&lt;0.1,"&lt;0.1",TEXT(MINA(AK86:BH86),IF(MINA(AK86:BH86)&lt;10,"0.0;_・","0;_・")))</f>
        <v>#REF!</v>
      </c>
      <c r="AF86" s="460" t="e">
        <f>AVERAGE(AK86:BH86)</f>
        <v>#REF!</v>
      </c>
      <c r="AK86" s="125" t="e">
        <f>#REF!</f>
        <v>#REF!</v>
      </c>
      <c r="AL86" s="125" t="e">
        <f>#REF!</f>
        <v>#REF!</v>
      </c>
      <c r="AM86" s="535" t="e">
        <f>#REF!</f>
        <v>#REF!</v>
      </c>
      <c r="AN86" s="125" t="e">
        <f>#REF!</f>
        <v>#REF!</v>
      </c>
      <c r="AO86" s="125" t="e">
        <f>#REF!</f>
        <v>#REF!</v>
      </c>
      <c r="AP86" s="147" t="e">
        <f>#REF!</f>
        <v>#REF!</v>
      </c>
      <c r="AQ86" s="125" t="e">
        <f>#REF!</f>
        <v>#REF!</v>
      </c>
      <c r="AR86" s="125" t="e">
        <f>#REF!</f>
        <v>#REF!</v>
      </c>
      <c r="AS86" s="472" t="e">
        <f>#REF!</f>
        <v>#REF!</v>
      </c>
      <c r="AT86" s="469" t="e">
        <f>#REF!</f>
        <v>#REF!</v>
      </c>
      <c r="AU86" s="472" t="e">
        <f>#REF!</f>
        <v>#REF!</v>
      </c>
      <c r="AV86" s="470" t="e">
        <f>#REF!</f>
        <v>#REF!</v>
      </c>
      <c r="AW86" s="471" t="e">
        <f>#REF!</f>
        <v>#REF!</v>
      </c>
      <c r="AX86" s="125" t="e">
        <f>#REF!</f>
        <v>#REF!</v>
      </c>
      <c r="AY86" s="125" t="e">
        <f>#REF!</f>
        <v>#REF!</v>
      </c>
      <c r="AZ86" s="125" t="e">
        <f>#REF!</f>
        <v>#REF!</v>
      </c>
      <c r="BA86" s="125" t="e">
        <f>#REF!</f>
        <v>#REF!</v>
      </c>
      <c r="BB86" s="472" t="e">
        <f>#REF!</f>
        <v>#REF!</v>
      </c>
      <c r="BC86" s="125" t="e">
        <f>#REF!</f>
        <v>#REF!</v>
      </c>
      <c r="BD86" s="125" t="e">
        <f>#REF!</f>
        <v>#REF!</v>
      </c>
      <c r="BE86" s="125" t="e">
        <f>#REF!</f>
        <v>#REF!</v>
      </c>
      <c r="BF86" s="125" t="e">
        <f>#REF!</f>
        <v>#REF!</v>
      </c>
      <c r="BG86" s="472" t="e">
        <f>#REF!</f>
        <v>#REF!</v>
      </c>
      <c r="BH86" s="473" t="e">
        <f>#REF!</f>
        <v>#REF!</v>
      </c>
      <c r="BI86" s="608"/>
      <c r="BJ86" s="455"/>
      <c r="BK86" s="455"/>
      <c r="BL86" s="455"/>
      <c r="BM86" s="455"/>
      <c r="BN86" s="455"/>
      <c r="BO86" s="455"/>
      <c r="BP86" s="455"/>
      <c r="BQ86" s="455"/>
    </row>
    <row r="87" spans="1:93" s="454" customFormat="1" ht="12.95" customHeight="1" x14ac:dyDescent="0.15">
      <c r="A87" s="1439"/>
      <c r="B87" s="475" t="s">
        <v>77</v>
      </c>
      <c r="C87" s="684"/>
      <c r="D87" s="476" t="s">
        <v>10</v>
      </c>
      <c r="E87" s="128" t="e">
        <f t="shared" si="1525"/>
        <v>#REF!</v>
      </c>
      <c r="F87" s="128" t="e">
        <f t="shared" si="1526"/>
        <v>#REF!</v>
      </c>
      <c r="G87" s="128" t="e">
        <f t="shared" si="1527"/>
        <v>#REF!</v>
      </c>
      <c r="H87" s="128" t="e">
        <f t="shared" si="1528"/>
        <v>#REF!</v>
      </c>
      <c r="I87" s="128" t="e">
        <f t="shared" si="1529"/>
        <v>#REF!</v>
      </c>
      <c r="J87" s="128" t="e">
        <f t="shared" si="1530"/>
        <v>#REF!</v>
      </c>
      <c r="K87" s="128" t="e">
        <f t="shared" si="1531"/>
        <v>#REF!</v>
      </c>
      <c r="L87" s="128" t="e">
        <f t="shared" si="1532"/>
        <v>#REF!</v>
      </c>
      <c r="M87" s="128" t="e">
        <f t="shared" si="1533"/>
        <v>#REF!</v>
      </c>
      <c r="N87" s="128" t="e">
        <f t="shared" si="1534"/>
        <v>#REF!</v>
      </c>
      <c r="O87" s="128" t="e">
        <f t="shared" si="1535"/>
        <v>#REF!</v>
      </c>
      <c r="P87" s="584" t="e">
        <f t="shared" si="1536"/>
        <v>#REF!</v>
      </c>
      <c r="Q87" s="479" t="e">
        <f t="shared" si="1537"/>
        <v>#REF!</v>
      </c>
      <c r="R87" s="128" t="e">
        <f t="shared" si="1538"/>
        <v>#REF!</v>
      </c>
      <c r="S87" s="128" t="e">
        <f t="shared" si="1539"/>
        <v>#REF!</v>
      </c>
      <c r="T87" s="128" t="e">
        <f t="shared" si="1540"/>
        <v>#REF!</v>
      </c>
      <c r="U87" s="128" t="e">
        <f t="shared" si="1541"/>
        <v>#REF!</v>
      </c>
      <c r="V87" s="128" t="e">
        <f t="shared" si="1542"/>
        <v>#REF!</v>
      </c>
      <c r="W87" s="128" t="e">
        <f t="shared" si="1543"/>
        <v>#REF!</v>
      </c>
      <c r="X87" s="128" t="e">
        <f t="shared" si="1544"/>
        <v>#REF!</v>
      </c>
      <c r="Y87" s="128" t="e">
        <f t="shared" si="1545"/>
        <v>#REF!</v>
      </c>
      <c r="Z87" s="128" t="e">
        <f t="shared" si="1546"/>
        <v>#REF!</v>
      </c>
      <c r="AA87" s="128" t="e">
        <f t="shared" si="1547"/>
        <v>#REF!</v>
      </c>
      <c r="AB87" s="585" t="e">
        <f t="shared" si="1548"/>
        <v>#REF!</v>
      </c>
      <c r="AC87" s="619" t="e">
        <f t="shared" si="1549"/>
        <v>#REF!</v>
      </c>
      <c r="AD87" s="264" t="e">
        <f t="shared" si="1550"/>
        <v>#REF!</v>
      </c>
      <c r="AE87" s="481" t="e">
        <f t="shared" si="1551"/>
        <v>#REF!</v>
      </c>
      <c r="AF87" s="460" t="e">
        <f>SUM(AK87:BH87)/24</f>
        <v>#REF!</v>
      </c>
      <c r="AK87" s="128" t="e">
        <f>#REF!</f>
        <v>#REF!</v>
      </c>
      <c r="AL87" s="128" t="e">
        <f>#REF!</f>
        <v>#REF!</v>
      </c>
      <c r="AM87" s="128" t="e">
        <f>#REF!</f>
        <v>#REF!</v>
      </c>
      <c r="AN87" s="128" t="e">
        <f>#REF!</f>
        <v>#REF!</v>
      </c>
      <c r="AO87" s="128" t="e">
        <f>#REF!</f>
        <v>#REF!</v>
      </c>
      <c r="AP87" s="128" t="e">
        <f>#REF!</f>
        <v>#REF!</v>
      </c>
      <c r="AQ87" s="128" t="e">
        <f>#REF!</f>
        <v>#REF!</v>
      </c>
      <c r="AR87" s="128" t="e">
        <f>#REF!</f>
        <v>#REF!</v>
      </c>
      <c r="AS87" s="128" t="e">
        <f>#REF!</f>
        <v>#REF!</v>
      </c>
      <c r="AT87" s="128" t="e">
        <f>#REF!</f>
        <v>#REF!</v>
      </c>
      <c r="AU87" s="477" t="e">
        <f>#REF!</f>
        <v>#REF!</v>
      </c>
      <c r="AV87" s="478" t="e">
        <f>#REF!</f>
        <v>#REF!</v>
      </c>
      <c r="AW87" s="479" t="e">
        <f>#REF!</f>
        <v>#REF!</v>
      </c>
      <c r="AX87" s="128" t="e">
        <f>#REF!</f>
        <v>#REF!</v>
      </c>
      <c r="AY87" s="128" t="e">
        <f>#REF!</f>
        <v>#REF!</v>
      </c>
      <c r="AZ87" s="477" t="e">
        <f>#REF!</f>
        <v>#REF!</v>
      </c>
      <c r="BA87" s="128" t="e">
        <f>#REF!</f>
        <v>#REF!</v>
      </c>
      <c r="BB87" s="128" t="e">
        <f>#REF!</f>
        <v>#REF!</v>
      </c>
      <c r="BC87" s="128" t="e">
        <f>#REF!</f>
        <v>#REF!</v>
      </c>
      <c r="BD87" s="128" t="e">
        <f>#REF!</f>
        <v>#REF!</v>
      </c>
      <c r="BE87" s="128" t="e">
        <f>#REF!</f>
        <v>#REF!</v>
      </c>
      <c r="BF87" s="128" t="e">
        <f>#REF!</f>
        <v>#REF!</v>
      </c>
      <c r="BG87" s="128" t="e">
        <f>#REF!</f>
        <v>#REF!</v>
      </c>
      <c r="BH87" s="480" t="e">
        <f>#REF!</f>
        <v>#REF!</v>
      </c>
      <c r="BI87" s="607"/>
      <c r="BJ87" s="455"/>
      <c r="BK87" s="455"/>
      <c r="BL87" s="455"/>
      <c r="BM87" s="455"/>
      <c r="BN87" s="455"/>
      <c r="BO87" s="455"/>
      <c r="BP87" s="455"/>
      <c r="BQ87" s="455"/>
    </row>
    <row r="88" spans="1:93" s="454" customFormat="1" ht="12.95" customHeight="1" x14ac:dyDescent="0.15">
      <c r="A88" s="1439"/>
      <c r="B88" s="475" t="s">
        <v>78</v>
      </c>
      <c r="C88" s="684"/>
      <c r="D88" s="476" t="s">
        <v>10</v>
      </c>
      <c r="E88" s="113" t="e">
        <f t="shared" si="1525"/>
        <v>#REF!</v>
      </c>
      <c r="F88" s="113" t="e">
        <f t="shared" si="1526"/>
        <v>#REF!</v>
      </c>
      <c r="G88" s="545" t="e">
        <f t="shared" si="1527"/>
        <v>#REF!</v>
      </c>
      <c r="H88" s="113" t="e">
        <f t="shared" si="1528"/>
        <v>#REF!</v>
      </c>
      <c r="I88" s="113" t="e">
        <f t="shared" si="1529"/>
        <v>#REF!</v>
      </c>
      <c r="J88" s="113" t="e">
        <f t="shared" si="1530"/>
        <v>#REF!</v>
      </c>
      <c r="K88" s="113" t="e">
        <f t="shared" si="1531"/>
        <v>#REF!</v>
      </c>
      <c r="L88" s="545" t="e">
        <f t="shared" si="1532"/>
        <v>#REF!</v>
      </c>
      <c r="M88" s="113" t="e">
        <f t="shared" si="1533"/>
        <v>#REF!</v>
      </c>
      <c r="N88" s="113" t="e">
        <f t="shared" si="1534"/>
        <v>#REF!</v>
      </c>
      <c r="O88" s="113" t="e">
        <f t="shared" si="1535"/>
        <v>#REF!</v>
      </c>
      <c r="P88" s="458" t="e">
        <f t="shared" si="1536"/>
        <v>#REF!</v>
      </c>
      <c r="Q88" s="459" t="e">
        <f t="shared" si="1537"/>
        <v>#REF!</v>
      </c>
      <c r="R88" s="113" t="e">
        <f t="shared" si="1538"/>
        <v>#REF!</v>
      </c>
      <c r="S88" s="113" t="e">
        <f t="shared" si="1539"/>
        <v>#REF!</v>
      </c>
      <c r="T88" s="113" t="e">
        <f t="shared" si="1540"/>
        <v>#REF!</v>
      </c>
      <c r="U88" s="113" t="e">
        <f t="shared" si="1541"/>
        <v>#REF!</v>
      </c>
      <c r="V88" s="545" t="e">
        <f t="shared" si="1542"/>
        <v>#REF!</v>
      </c>
      <c r="W88" s="113" t="e">
        <f t="shared" si="1543"/>
        <v>#REF!</v>
      </c>
      <c r="X88" s="113" t="e">
        <f t="shared" si="1544"/>
        <v>#REF!</v>
      </c>
      <c r="Y88" s="113" t="e">
        <f t="shared" si="1545"/>
        <v>#REF!</v>
      </c>
      <c r="Z88" s="113" t="e">
        <f t="shared" si="1546"/>
        <v>#REF!</v>
      </c>
      <c r="AA88" s="113" t="e">
        <f t="shared" si="1547"/>
        <v>#REF!</v>
      </c>
      <c r="AB88" s="482" t="e">
        <f t="shared" si="1548"/>
        <v>#REF!</v>
      </c>
      <c r="AC88" s="620" t="e">
        <f t="shared" si="1549"/>
        <v>#REF!</v>
      </c>
      <c r="AD88" s="259" t="e">
        <f t="shared" si="1550"/>
        <v>#REF!</v>
      </c>
      <c r="AE88" s="483" t="e">
        <f t="shared" si="1551"/>
        <v>#REF!</v>
      </c>
      <c r="AF88" s="460" t="e">
        <f>AVERAGE(AK88:BH88)</f>
        <v>#REF!</v>
      </c>
      <c r="AK88" s="113" t="e">
        <f>#REF!</f>
        <v>#REF!</v>
      </c>
      <c r="AL88" s="107" t="e">
        <f>#REF!</f>
        <v>#REF!</v>
      </c>
      <c r="AM88" s="108" t="e">
        <f>#REF!</f>
        <v>#REF!</v>
      </c>
      <c r="AN88" s="113" t="e">
        <f>#REF!</f>
        <v>#REF!</v>
      </c>
      <c r="AO88" s="113" t="e">
        <f>#REF!</f>
        <v>#REF!</v>
      </c>
      <c r="AP88" s="113" t="e">
        <f>#REF!</f>
        <v>#REF!</v>
      </c>
      <c r="AQ88" s="113" t="e">
        <f>#REF!</f>
        <v>#REF!</v>
      </c>
      <c r="AR88" s="108" t="e">
        <f>#REF!</f>
        <v>#REF!</v>
      </c>
      <c r="AS88" s="113" t="e">
        <f>#REF!</f>
        <v>#REF!</v>
      </c>
      <c r="AT88" s="113" t="e">
        <f>#REF!</f>
        <v>#REF!</v>
      </c>
      <c r="AU88" s="113" t="e">
        <f>#REF!</f>
        <v>#REF!</v>
      </c>
      <c r="AV88" s="458" t="e">
        <f>#REF!</f>
        <v>#REF!</v>
      </c>
      <c r="AW88" s="459" t="e">
        <f>#REF!</f>
        <v>#REF!</v>
      </c>
      <c r="AX88" s="107" t="e">
        <f>#REF!</f>
        <v>#REF!</v>
      </c>
      <c r="AY88" s="107" t="e">
        <f>#REF!</f>
        <v>#REF!</v>
      </c>
      <c r="AZ88" s="107" t="e">
        <f>#REF!</f>
        <v>#REF!</v>
      </c>
      <c r="BA88" s="113" t="e">
        <f>#REF!</f>
        <v>#REF!</v>
      </c>
      <c r="BB88" s="108" t="e">
        <f>#REF!</f>
        <v>#REF!</v>
      </c>
      <c r="BC88" s="113" t="e">
        <f>#REF!</f>
        <v>#REF!</v>
      </c>
      <c r="BD88" s="107" t="e">
        <f>#REF!</f>
        <v>#REF!</v>
      </c>
      <c r="BE88" s="107" t="e">
        <f>#REF!</f>
        <v>#REF!</v>
      </c>
      <c r="BF88" s="113" t="e">
        <f>#REF!</f>
        <v>#REF!</v>
      </c>
      <c r="BG88" s="113" t="e">
        <f>#REF!</f>
        <v>#REF!</v>
      </c>
      <c r="BH88" s="482" t="e">
        <f>#REF!</f>
        <v>#REF!</v>
      </c>
      <c r="BI88" s="606"/>
      <c r="BJ88" s="455"/>
      <c r="BK88" s="455"/>
      <c r="BL88" s="455"/>
      <c r="BM88" s="455"/>
      <c r="BN88" s="455"/>
      <c r="BO88" s="455"/>
      <c r="BP88" s="455"/>
      <c r="BQ88" s="455"/>
    </row>
    <row r="89" spans="1:93" s="454" customFormat="1" ht="12.95" customHeight="1" x14ac:dyDescent="0.15">
      <c r="A89" s="1439"/>
      <c r="B89" s="461" t="s">
        <v>79</v>
      </c>
      <c r="C89" s="685"/>
      <c r="D89" s="457" t="s">
        <v>10</v>
      </c>
      <c r="E89" s="113" t="e">
        <f t="shared" si="1525"/>
        <v>#REF!</v>
      </c>
      <c r="F89" s="113" t="e">
        <f t="shared" si="1526"/>
        <v>#REF!</v>
      </c>
      <c r="G89" s="113" t="e">
        <f t="shared" si="1527"/>
        <v>#REF!</v>
      </c>
      <c r="H89" s="113" t="e">
        <f t="shared" si="1528"/>
        <v>#REF!</v>
      </c>
      <c r="I89" s="113" t="e">
        <f t="shared" si="1529"/>
        <v>#REF!</v>
      </c>
      <c r="J89" s="545" t="e">
        <f t="shared" si="1530"/>
        <v>#REF!</v>
      </c>
      <c r="K89" s="113" t="e">
        <f t="shared" si="1531"/>
        <v>#REF!</v>
      </c>
      <c r="L89" s="113" t="e">
        <f t="shared" si="1532"/>
        <v>#REF!</v>
      </c>
      <c r="M89" s="113" t="e">
        <f t="shared" si="1533"/>
        <v>#REF!</v>
      </c>
      <c r="N89" s="113" t="e">
        <f t="shared" si="1534"/>
        <v>#REF!</v>
      </c>
      <c r="O89" s="113" t="e">
        <f t="shared" si="1535"/>
        <v>#REF!</v>
      </c>
      <c r="P89" s="458" t="e">
        <f t="shared" si="1536"/>
        <v>#REF!</v>
      </c>
      <c r="Q89" s="459" t="e">
        <f t="shared" si="1537"/>
        <v>#REF!</v>
      </c>
      <c r="R89" s="113" t="e">
        <f t="shared" si="1538"/>
        <v>#REF!</v>
      </c>
      <c r="S89" s="113" t="e">
        <f t="shared" si="1539"/>
        <v>#REF!</v>
      </c>
      <c r="T89" s="113" t="e">
        <f t="shared" si="1540"/>
        <v>#REF!</v>
      </c>
      <c r="U89" s="113" t="e">
        <f t="shared" si="1541"/>
        <v>#REF!</v>
      </c>
      <c r="V89" s="113" t="e">
        <f t="shared" si="1542"/>
        <v>#REF!</v>
      </c>
      <c r="W89" s="113" t="e">
        <f t="shared" si="1543"/>
        <v>#REF!</v>
      </c>
      <c r="X89" s="113" t="e">
        <f t="shared" si="1544"/>
        <v>#REF!</v>
      </c>
      <c r="Y89" s="113" t="e">
        <f t="shared" si="1545"/>
        <v>#REF!</v>
      </c>
      <c r="Z89" s="545" t="e">
        <f t="shared" si="1546"/>
        <v>#REF!</v>
      </c>
      <c r="AA89" s="113" t="e">
        <f t="shared" si="1547"/>
        <v>#REF!</v>
      </c>
      <c r="AB89" s="482" t="e">
        <f t="shared" si="1548"/>
        <v>#REF!</v>
      </c>
      <c r="AC89" s="620" t="e">
        <f>IF(AVERAGEA(AK89:BH89)&lt;0.1,"&lt;0.1",TEXT(AVERAGEA(AK89:BH89),IF(AVERAGEA(AK89:BH89)&lt;10,"0.0;_・","0;_・")))</f>
        <v>#REF!</v>
      </c>
      <c r="AD89" s="259" t="e">
        <f>IF(MAXA(AK89:BH89)&lt;0.1,"&lt;0.1",TEXT(MAXA(AK89:BH89),IF(MAXA(AK89:BH89)&lt;10,"0.0;_・","0;_・")))</f>
        <v>#REF!</v>
      </c>
      <c r="AE89" s="483" t="e">
        <f>IF(MINA(AK89:BH89)&lt;0.1,"&lt;0.1",TEXT(MINA(AK89:BH89),IF(MINA(AK89:BH89)&lt;10,"0.0;_・","0;_・")))</f>
        <v>#REF!</v>
      </c>
      <c r="AF89" s="460" t="e">
        <f>AVERAGE(AK89:BH89)</f>
        <v>#REF!</v>
      </c>
      <c r="AK89" s="113" t="e">
        <f>#REF!</f>
        <v>#REF!</v>
      </c>
      <c r="AL89" s="113" t="e">
        <f>#REF!</f>
        <v>#REF!</v>
      </c>
      <c r="AM89" s="113" t="e">
        <f>#REF!</f>
        <v>#REF!</v>
      </c>
      <c r="AN89" s="113" t="e">
        <f>#REF!</f>
        <v>#REF!</v>
      </c>
      <c r="AO89" s="113" t="e">
        <f>#REF!</f>
        <v>#REF!</v>
      </c>
      <c r="AP89" s="108" t="e">
        <f>#REF!</f>
        <v>#REF!</v>
      </c>
      <c r="AQ89" s="113" t="e">
        <f>#REF!</f>
        <v>#REF!</v>
      </c>
      <c r="AR89" s="113" t="e">
        <f>#REF!</f>
        <v>#REF!</v>
      </c>
      <c r="AS89" s="113" t="e">
        <f>#REF!</f>
        <v>#REF!</v>
      </c>
      <c r="AT89" s="113" t="e">
        <f>#REF!</f>
        <v>#REF!</v>
      </c>
      <c r="AU89" s="113" t="e">
        <f>#REF!</f>
        <v>#REF!</v>
      </c>
      <c r="AV89" s="458" t="e">
        <f>#REF!</f>
        <v>#REF!</v>
      </c>
      <c r="AW89" s="459" t="e">
        <f>#REF!</f>
        <v>#REF!</v>
      </c>
      <c r="AX89" s="113" t="e">
        <f>#REF!</f>
        <v>#REF!</v>
      </c>
      <c r="AY89" s="113" t="e">
        <f>#REF!</f>
        <v>#REF!</v>
      </c>
      <c r="AZ89" s="113" t="e">
        <f>#REF!</f>
        <v>#REF!</v>
      </c>
      <c r="BA89" s="113" t="e">
        <f>#REF!</f>
        <v>#REF!</v>
      </c>
      <c r="BB89" s="113" t="e">
        <f>#REF!</f>
        <v>#REF!</v>
      </c>
      <c r="BC89" s="113" t="e">
        <f>#REF!</f>
        <v>#REF!</v>
      </c>
      <c r="BD89" s="113" t="e">
        <f>#REF!</f>
        <v>#REF!</v>
      </c>
      <c r="BE89" s="113" t="e">
        <f>#REF!</f>
        <v>#REF!</v>
      </c>
      <c r="BF89" s="108" t="e">
        <f>#REF!</f>
        <v>#REF!</v>
      </c>
      <c r="BG89" s="113" t="e">
        <f>#REF!</f>
        <v>#REF!</v>
      </c>
      <c r="BH89" s="482" t="e">
        <f>#REF!</f>
        <v>#REF!</v>
      </c>
      <c r="BI89" s="606"/>
      <c r="BJ89" s="455"/>
      <c r="BK89" s="455"/>
      <c r="BL89" s="455"/>
      <c r="BM89" s="455"/>
      <c r="BN89" s="455"/>
      <c r="BO89" s="455"/>
      <c r="BP89" s="455"/>
      <c r="BQ89" s="455"/>
    </row>
    <row r="90" spans="1:93" s="454" customFormat="1" ht="12.95" customHeight="1" x14ac:dyDescent="0.15">
      <c r="A90" s="1439"/>
      <c r="B90" s="464" t="s">
        <v>80</v>
      </c>
      <c r="C90" s="686"/>
      <c r="D90" s="465" t="s">
        <v>10</v>
      </c>
      <c r="E90" s="578" t="e">
        <f t="shared" si="1525"/>
        <v>#REF!</v>
      </c>
      <c r="F90" s="578" t="e">
        <f t="shared" si="1526"/>
        <v>#REF!</v>
      </c>
      <c r="G90" s="578" t="e">
        <f t="shared" si="1527"/>
        <v>#REF!</v>
      </c>
      <c r="H90" s="578" t="e">
        <f t="shared" si="1528"/>
        <v>#REF!</v>
      </c>
      <c r="I90" s="578" t="e">
        <f t="shared" si="1529"/>
        <v>#REF!</v>
      </c>
      <c r="J90" s="578" t="e">
        <f t="shared" si="1530"/>
        <v>#REF!</v>
      </c>
      <c r="K90" s="578" t="e">
        <f t="shared" si="1531"/>
        <v>#REF!</v>
      </c>
      <c r="L90" s="578" t="e">
        <f t="shared" si="1532"/>
        <v>#REF!</v>
      </c>
      <c r="M90" s="578" t="e">
        <f t="shared" si="1533"/>
        <v>#REF!</v>
      </c>
      <c r="N90" s="578" t="e">
        <f t="shared" si="1534"/>
        <v>#REF!</v>
      </c>
      <c r="O90" s="578" t="e">
        <f t="shared" si="1535"/>
        <v>#REF!</v>
      </c>
      <c r="P90" s="579" t="e">
        <f t="shared" si="1536"/>
        <v>#REF!</v>
      </c>
      <c r="Q90" s="485" t="e">
        <f t="shared" si="1537"/>
        <v>#REF!</v>
      </c>
      <c r="R90" s="131" t="e">
        <f t="shared" si="1538"/>
        <v>#REF!</v>
      </c>
      <c r="S90" s="131" t="e">
        <f t="shared" si="1539"/>
        <v>#REF!</v>
      </c>
      <c r="T90" s="131" t="e">
        <f t="shared" si="1540"/>
        <v>#REF!</v>
      </c>
      <c r="U90" s="131" t="e">
        <f t="shared" si="1541"/>
        <v>#REF!</v>
      </c>
      <c r="V90" s="131" t="e">
        <f t="shared" si="1542"/>
        <v>#REF!</v>
      </c>
      <c r="W90" s="131" t="e">
        <f t="shared" si="1543"/>
        <v>#REF!</v>
      </c>
      <c r="X90" s="131" t="e">
        <f t="shared" si="1544"/>
        <v>#REF!</v>
      </c>
      <c r="Y90" s="131" t="e">
        <f t="shared" si="1545"/>
        <v>#REF!</v>
      </c>
      <c r="Z90" s="131" t="e">
        <f t="shared" si="1546"/>
        <v>#REF!</v>
      </c>
      <c r="AA90" s="131" t="e">
        <f t="shared" si="1547"/>
        <v>#REF!</v>
      </c>
      <c r="AB90" s="486" t="e">
        <f t="shared" si="1548"/>
        <v>#REF!</v>
      </c>
      <c r="AC90" s="621" t="e">
        <f t="shared" ref="AC90" si="1552">IF(AVERAGEA(AK90:BH90)&lt;0.1,"&lt;0.1",TEXT(AVERAGEA(AK90:BH90),IF(AVERAGEA(AK90:BH90)&lt;10,"0.0;_・","0;_・")))</f>
        <v>#REF!</v>
      </c>
      <c r="AD90" s="346" t="e">
        <f t="shared" ref="AD90" si="1553">IF(MAXA(AK90:BH90)&lt;0.1,"&lt;0.1",TEXT(MAXA(AK90:BH90),IF(MAXA(AK90:BH90)&lt;10,"0.0;_・","0;_・")))</f>
        <v>#REF!</v>
      </c>
      <c r="AE90" s="487" t="e">
        <f t="shared" ref="AE90" si="1554">IF(MINA(AK90:BH90)&lt;0.1,"&lt;0.1",TEXT(MINA(AK90:BH90),IF(MINA(AK90:BH90)&lt;10,"0.0;_・","0;_・")))</f>
        <v>#REF!</v>
      </c>
      <c r="AF90" s="460" t="e">
        <f>AVERAGE(AK90:BH90)</f>
        <v>#REF!</v>
      </c>
      <c r="AK90" s="146" t="e">
        <f>#REF!</f>
        <v>#REF!</v>
      </c>
      <c r="AL90" s="146" t="e">
        <f>#REF!</f>
        <v>#REF!</v>
      </c>
      <c r="AM90" s="146" t="e">
        <f>#REF!</f>
        <v>#REF!</v>
      </c>
      <c r="AN90" s="146" t="e">
        <f>#REF!</f>
        <v>#REF!</v>
      </c>
      <c r="AO90" s="146" t="e">
        <f>#REF!</f>
        <v>#REF!</v>
      </c>
      <c r="AP90" s="146" t="e">
        <f>#REF!</f>
        <v>#REF!</v>
      </c>
      <c r="AQ90" s="146" t="e">
        <f>#REF!</f>
        <v>#REF!</v>
      </c>
      <c r="AR90" s="484" t="e">
        <f>#REF!</f>
        <v>#REF!</v>
      </c>
      <c r="AS90" s="484" t="e">
        <f>#REF!</f>
        <v>#REF!</v>
      </c>
      <c r="AT90" s="484" t="e">
        <f>#REF!</f>
        <v>#REF!</v>
      </c>
      <c r="AU90" s="484" t="e">
        <f>#REF!</f>
        <v>#REF!</v>
      </c>
      <c r="AV90" s="466" t="e">
        <f>#REF!</f>
        <v>#REF!</v>
      </c>
      <c r="AW90" s="485" t="e">
        <f>#REF!</f>
        <v>#REF!</v>
      </c>
      <c r="AX90" s="131" t="e">
        <f>#REF!</f>
        <v>#REF!</v>
      </c>
      <c r="AY90" s="131" t="e">
        <f>#REF!</f>
        <v>#REF!</v>
      </c>
      <c r="AZ90" s="131" t="e">
        <f>#REF!</f>
        <v>#REF!</v>
      </c>
      <c r="BA90" s="131" t="e">
        <f>#REF!</f>
        <v>#REF!</v>
      </c>
      <c r="BB90" s="131" t="e">
        <f>#REF!</f>
        <v>#REF!</v>
      </c>
      <c r="BC90" s="131" t="e">
        <f>#REF!</f>
        <v>#REF!</v>
      </c>
      <c r="BD90" s="131" t="e">
        <f>#REF!</f>
        <v>#REF!</v>
      </c>
      <c r="BE90" s="131" t="e">
        <f>#REF!</f>
        <v>#REF!</v>
      </c>
      <c r="BF90" s="131" t="e">
        <f>#REF!</f>
        <v>#REF!</v>
      </c>
      <c r="BG90" s="131" t="e">
        <f>#REF!</f>
        <v>#REF!</v>
      </c>
      <c r="BH90" s="486" t="e">
        <f>#REF!</f>
        <v>#REF!</v>
      </c>
      <c r="BI90" s="606"/>
      <c r="BJ90" s="455"/>
      <c r="BK90" s="455"/>
      <c r="BL90" s="455"/>
      <c r="BM90" s="455"/>
      <c r="BN90" s="455"/>
      <c r="BO90" s="455"/>
      <c r="BP90" s="455"/>
      <c r="BQ90" s="455"/>
    </row>
    <row r="91" spans="1:93" s="454" customFormat="1" ht="12.95" customHeight="1" x14ac:dyDescent="0.15">
      <c r="A91" s="1439"/>
      <c r="B91" s="440" t="s">
        <v>81</v>
      </c>
      <c r="C91" s="687"/>
      <c r="D91" s="468" t="s">
        <v>10</v>
      </c>
      <c r="E91" s="581" t="e">
        <f t="shared" ref="E91:E92" si="1555">TEXT(AK91,IF(COUNTIF(AK91,"*")=1,AK91,IF(AK91&lt;1,"0.00;_･","0.0;_･")))</f>
        <v>#REF!</v>
      </c>
      <c r="F91" s="581" t="e">
        <f t="shared" ref="F91:F92" si="1556">TEXT(AL91,IF(COUNTIF(AL91,"*")=1,AL91,IF(AL91&lt;1,"0.00;_･","0.0;_･")))</f>
        <v>#REF!</v>
      </c>
      <c r="G91" s="581" t="e">
        <f t="shared" ref="G91:G92" si="1557">TEXT(AM91,IF(COUNTIF(AM91,"*")=1,AM91,IF(AM91&lt;1,"0.00;_･","0.0;_･")))</f>
        <v>#REF!</v>
      </c>
      <c r="H91" s="581" t="e">
        <f t="shared" ref="H91:H92" si="1558">TEXT(AN91,IF(COUNTIF(AN91,"*")=1,AN91,IF(AN91&lt;1,"0.00;_･","0.0;_･")))</f>
        <v>#REF!</v>
      </c>
      <c r="I91" s="581" t="e">
        <f t="shared" ref="I91:I92" si="1559">TEXT(AO91,IF(COUNTIF(AO91,"*")=1,AO91,IF(AO91&lt;1,"0.00;_･","0.0;_･")))</f>
        <v>#REF!</v>
      </c>
      <c r="J91" s="581" t="e">
        <f t="shared" ref="J91:J92" si="1560">TEXT(AP91,IF(COUNTIF(AP91,"*")=1,AP91,IF(AP91&lt;1,"0.00;_･","0.0;_･")))</f>
        <v>#REF!</v>
      </c>
      <c r="K91" s="581" t="e">
        <f t="shared" ref="K91:K92" si="1561">TEXT(AQ91,IF(COUNTIF(AQ91,"*")=1,AQ91,IF(AQ91&lt;1,"0.00;_･","0.0;_･")))</f>
        <v>#REF!</v>
      </c>
      <c r="L91" s="581" t="e">
        <f t="shared" ref="L91:L92" si="1562">TEXT(AR91,IF(COUNTIF(AR91,"*")=1,AR91,IF(AR91&lt;1,"0.00;_･","0.0;_･")))</f>
        <v>#REF!</v>
      </c>
      <c r="M91" s="581" t="e">
        <f t="shared" ref="M91:M92" si="1563">TEXT(AS91,IF(COUNTIF(AS91,"*")=1,AS91,IF(AS91&lt;1,"0.00;_･","0.0;_･")))</f>
        <v>#REF!</v>
      </c>
      <c r="N91" s="581" t="e">
        <f t="shared" ref="N91:N92" si="1564">TEXT(AT91,IF(COUNTIF(AT91,"*")=1,AT91,IF(AT91&lt;1,"0.00;_･","0.0;_･")))</f>
        <v>#REF!</v>
      </c>
      <c r="O91" s="581" t="e">
        <f t="shared" ref="O91:O92" si="1565">TEXT(AU91,IF(COUNTIF(AU91,"*")=1,AU91,IF(AU91&lt;1,"0.00;_･","0.0;_･")))</f>
        <v>#REF!</v>
      </c>
      <c r="P91" s="582" t="e">
        <f t="shared" ref="P91:P92" si="1566">TEXT(AV91,IF(COUNTIF(AV91,"*")=1,AV91,IF(AV91&lt;1,"0.00;_･","0.0;_･")))</f>
        <v>#REF!</v>
      </c>
      <c r="Q91" s="586" t="e">
        <f t="shared" ref="Q91:Q92" si="1567">TEXT(AW91,IF(COUNTIF(AW91,"*")=1,AW91,IF(AW91&lt;1,"0.00;_･","0.0;_･")))</f>
        <v>#REF!</v>
      </c>
      <c r="R91" s="581" t="e">
        <f t="shared" ref="R91:R92" si="1568">TEXT(AX91,IF(COUNTIF(AX91,"*")=1,AX91,IF(AX91&lt;1,"0.00;_･","0.0;_･")))</f>
        <v>#REF!</v>
      </c>
      <c r="S91" s="581" t="e">
        <f t="shared" ref="S91:S92" si="1569">TEXT(AY91,IF(COUNTIF(AY91,"*")=1,AY91,IF(AY91&lt;1,"0.00;_･","0.0;_･")))</f>
        <v>#REF!</v>
      </c>
      <c r="T91" s="581" t="e">
        <f t="shared" ref="T91:T92" si="1570">TEXT(AZ91,IF(COUNTIF(AZ91,"*")=1,AZ91,IF(AZ91&lt;1,"0.00;_･","0.0;_･")))</f>
        <v>#REF!</v>
      </c>
      <c r="U91" s="581" t="e">
        <f t="shared" ref="U91:U92" si="1571">TEXT(BA91,IF(COUNTIF(BA91,"*")=1,BA91,IF(BA91&lt;1,"0.00;_･","0.0;_･")))</f>
        <v>#REF!</v>
      </c>
      <c r="V91" s="581" t="e">
        <f t="shared" ref="V91:V92" si="1572">TEXT(BB91,IF(COUNTIF(BB91,"*")=1,BB91,IF(BB91&lt;1,"0.00;_･","0.0;_･")))</f>
        <v>#REF!</v>
      </c>
      <c r="W91" s="581" t="e">
        <f t="shared" ref="W91:W92" si="1573">TEXT(BC91,IF(COUNTIF(BC91,"*")=1,BC91,IF(BC91&lt;1,"0.00;_･","0.0;_･")))</f>
        <v>#REF!</v>
      </c>
      <c r="X91" s="581" t="e">
        <f t="shared" ref="X91:X92" si="1574">TEXT(BD91,IF(COUNTIF(BD91,"*")=1,BD91,IF(BD91&lt;1,"0.00;_･","0.0;_･")))</f>
        <v>#REF!</v>
      </c>
      <c r="Y91" s="581" t="e">
        <f t="shared" ref="Y91:Y92" si="1575">TEXT(BE91,IF(COUNTIF(BE91,"*")=1,BE91,IF(BE91&lt;1,"0.00;_･","0.0;_･")))</f>
        <v>#REF!</v>
      </c>
      <c r="Z91" s="581" t="e">
        <f t="shared" ref="Z91:Z92" si="1576">TEXT(BF91,IF(COUNTIF(BF91,"*")=1,BF91,IF(BF91&lt;1,"0.00;_･","0.0;_･")))</f>
        <v>#REF!</v>
      </c>
      <c r="AA91" s="581" t="e">
        <f t="shared" ref="AA91:AA92" si="1577">TEXT(BG91,IF(COUNTIF(BG91,"*")=1,BG91,IF(BG91&lt;1,"0.00;_･","0.0;_･")))</f>
        <v>#REF!</v>
      </c>
      <c r="AB91" s="587" t="e">
        <f>TEXT(BH91,IF(COUNTIF(BH91,"*")=1,BH91,IF(BH91&lt;1,"0.00;_･","0.0;_･")))</f>
        <v>#REF!</v>
      </c>
      <c r="AC91" s="618" t="e">
        <f>IF(AVERAGEA(AK91:BH91)&lt;0.01,"&lt;0.01",TEXT(AVERAGEA(AK91:BH91),IF(AVERAGEA(AK91:BH91)&lt;1,"0.00;_・","0.0;_・")))</f>
        <v>#REF!</v>
      </c>
      <c r="AD91" s="261" t="e">
        <f>IF(MAXA(AK91:BH91)&lt;0.01,"&lt;0.01",TEXT(MAXA(AK91:BH91),IF(MAXA(AK91:BH91)&lt;1,"0.00;_・","0.0;_・")))</f>
        <v>#REF!</v>
      </c>
      <c r="AE91" s="474" t="e">
        <f>IF(MINA(AK91:BH91)&lt;0.01,"&lt;0.01",TEXT(MINA(AK91:BH91),IF(MINA(AK91:BH91)&lt;1,"0.00;_・","0.0;_・")))</f>
        <v>#REF!</v>
      </c>
      <c r="AF91" s="460" t="e">
        <f>AVERAGE(AK91:BH91)</f>
        <v>#REF!</v>
      </c>
      <c r="AK91" s="488" t="e">
        <f>#REF!</f>
        <v>#REF!</v>
      </c>
      <c r="AL91" s="488" t="e">
        <f>#REF!</f>
        <v>#REF!</v>
      </c>
      <c r="AM91" s="488" t="e">
        <f>#REF!</f>
        <v>#REF!</v>
      </c>
      <c r="AN91" s="488" t="e">
        <f>#REF!</f>
        <v>#REF!</v>
      </c>
      <c r="AO91" s="488" t="e">
        <f>#REF!</f>
        <v>#REF!</v>
      </c>
      <c r="AP91" s="488" t="e">
        <f>#REF!</f>
        <v>#REF!</v>
      </c>
      <c r="AQ91" s="488" t="e">
        <f>#REF!</f>
        <v>#REF!</v>
      </c>
      <c r="AR91" s="488" t="e">
        <f>#REF!</f>
        <v>#REF!</v>
      </c>
      <c r="AS91" s="488" t="e">
        <f>#REF!</f>
        <v>#REF!</v>
      </c>
      <c r="AT91" s="488" t="e">
        <f>#REF!</f>
        <v>#REF!</v>
      </c>
      <c r="AU91" s="488" t="e">
        <f>#REF!</f>
        <v>#REF!</v>
      </c>
      <c r="AV91" s="489" t="e">
        <f>#REF!</f>
        <v>#REF!</v>
      </c>
      <c r="AW91" s="490" t="e">
        <f>#REF!</f>
        <v>#REF!</v>
      </c>
      <c r="AX91" s="488" t="e">
        <f>#REF!</f>
        <v>#REF!</v>
      </c>
      <c r="AY91" s="488" t="e">
        <f>#REF!</f>
        <v>#REF!</v>
      </c>
      <c r="AZ91" s="488" t="e">
        <f>#REF!</f>
        <v>#REF!</v>
      </c>
      <c r="BA91" s="488" t="e">
        <f>#REF!</f>
        <v>#REF!</v>
      </c>
      <c r="BB91" s="488" t="e">
        <f>#REF!</f>
        <v>#REF!</v>
      </c>
      <c r="BC91" s="488" t="e">
        <f>#REF!</f>
        <v>#REF!</v>
      </c>
      <c r="BD91" s="488" t="e">
        <f>#REF!</f>
        <v>#REF!</v>
      </c>
      <c r="BE91" s="488" t="e">
        <f>#REF!</f>
        <v>#REF!</v>
      </c>
      <c r="BF91" s="488" t="e">
        <f>#REF!</f>
        <v>#REF!</v>
      </c>
      <c r="BG91" s="488" t="e">
        <f>#REF!</f>
        <v>#REF!</v>
      </c>
      <c r="BH91" s="491" t="e">
        <f>#REF!</f>
        <v>#REF!</v>
      </c>
      <c r="BI91" s="609"/>
      <c r="BJ91" s="455"/>
      <c r="BK91" s="455"/>
      <c r="BL91" s="455"/>
      <c r="BM91" s="455"/>
      <c r="BN91" s="455"/>
      <c r="BO91" s="455"/>
      <c r="BP91" s="455"/>
      <c r="BQ91" s="455"/>
    </row>
    <row r="92" spans="1:93" s="454" customFormat="1" ht="12.95" customHeight="1" thickBot="1" x14ac:dyDescent="0.2">
      <c r="A92" s="1439"/>
      <c r="B92" s="492" t="s">
        <v>86</v>
      </c>
      <c r="C92" s="688"/>
      <c r="D92" s="493" t="s">
        <v>10</v>
      </c>
      <c r="E92" s="588" t="e">
        <f t="shared" si="1555"/>
        <v>#REF!</v>
      </c>
      <c r="F92" s="588" t="e">
        <f t="shared" si="1556"/>
        <v>#REF!</v>
      </c>
      <c r="G92" s="588" t="e">
        <f t="shared" si="1557"/>
        <v>#REF!</v>
      </c>
      <c r="H92" s="588" t="e">
        <f t="shared" si="1558"/>
        <v>#REF!</v>
      </c>
      <c r="I92" s="588" t="e">
        <f t="shared" si="1559"/>
        <v>#REF!</v>
      </c>
      <c r="J92" s="588" t="e">
        <f t="shared" si="1560"/>
        <v>#REF!</v>
      </c>
      <c r="K92" s="588" t="e">
        <f t="shared" si="1561"/>
        <v>#REF!</v>
      </c>
      <c r="L92" s="588" t="e">
        <f t="shared" si="1562"/>
        <v>#REF!</v>
      </c>
      <c r="M92" s="588" t="e">
        <f t="shared" si="1563"/>
        <v>#REF!</v>
      </c>
      <c r="N92" s="588" t="e">
        <f t="shared" si="1564"/>
        <v>#REF!</v>
      </c>
      <c r="O92" s="588" t="e">
        <f t="shared" si="1565"/>
        <v>#REF!</v>
      </c>
      <c r="P92" s="589" t="e">
        <f t="shared" si="1566"/>
        <v>#REF!</v>
      </c>
      <c r="Q92" s="590" t="e">
        <f t="shared" si="1567"/>
        <v>#REF!</v>
      </c>
      <c r="R92" s="588" t="e">
        <f t="shared" si="1568"/>
        <v>#REF!</v>
      </c>
      <c r="S92" s="588" t="e">
        <f t="shared" si="1569"/>
        <v>#REF!</v>
      </c>
      <c r="T92" s="588" t="e">
        <f t="shared" si="1570"/>
        <v>#REF!</v>
      </c>
      <c r="U92" s="588" t="e">
        <f t="shared" si="1571"/>
        <v>#REF!</v>
      </c>
      <c r="V92" s="588" t="e">
        <f t="shared" si="1572"/>
        <v>#REF!</v>
      </c>
      <c r="W92" s="588" t="e">
        <f t="shared" si="1573"/>
        <v>#REF!</v>
      </c>
      <c r="X92" s="588" t="e">
        <f t="shared" si="1574"/>
        <v>#REF!</v>
      </c>
      <c r="Y92" s="588" t="e">
        <f t="shared" si="1575"/>
        <v>#REF!</v>
      </c>
      <c r="Z92" s="588" t="e">
        <f t="shared" si="1576"/>
        <v>#REF!</v>
      </c>
      <c r="AA92" s="588" t="e">
        <f t="shared" si="1577"/>
        <v>#REF!</v>
      </c>
      <c r="AB92" s="591" t="e">
        <f>TEXT(BH92,IF(COUNTIF(BH92,"*")=1,BH92,IF(BH92&lt;1,"0.00;_･","0.0;_･")))</f>
        <v>#REF!</v>
      </c>
      <c r="AC92" s="622" t="e">
        <f>IF(AVERAGEA(AN92,AT92,AZ92,BF92)&lt;0.01,"&lt;0.01",TEXT(AVERAGEA(AN92,AT92,AZ92,BF92),IF(AVERAGEA(AN92,AT92,AZ92,BF92)&lt;1,"0.00;_・","0.0;_・")))</f>
        <v>#REF!</v>
      </c>
      <c r="AD92" s="499" t="e">
        <f>IF(MAXA(AN92,AT92,AZ92,BF92)&lt;0.01,"&lt;0.01",TEXT(MAXA(AN92,AT92,AZ92,BF92),IF(MAXA(AN92,AT92,AZ92,BF92)&lt;1,"0.00;_・","0.0;_・")))</f>
        <v>#REF!</v>
      </c>
      <c r="AE92" s="500" t="e">
        <f>IF(MINA(AN92,AT92,AZ92,BF92)&lt;0.01,"&lt;0.01",TEXT(MINA(AN92,AT92,AZ92,BF92),IF(MINA(AN92,AT92,AZ92,BF92)&lt;1,"0.00;_・","0.0;_・")))</f>
        <v>#REF!</v>
      </c>
      <c r="AF92" s="460" t="e">
        <f>AVERAGE(AK92:BH92)</f>
        <v>#REF!</v>
      </c>
      <c r="AK92" s="494" t="e">
        <f>#REF!</f>
        <v>#REF!</v>
      </c>
      <c r="AL92" s="494" t="e">
        <f>#REF!</f>
        <v>#REF!</v>
      </c>
      <c r="AM92" s="494" t="e">
        <f>#REF!</f>
        <v>#REF!</v>
      </c>
      <c r="AN92" s="495" t="e">
        <f>#REF!</f>
        <v>#REF!</v>
      </c>
      <c r="AO92" s="494" t="e">
        <f>#REF!</f>
        <v>#REF!</v>
      </c>
      <c r="AP92" s="494" t="e">
        <f>#REF!</f>
        <v>#REF!</v>
      </c>
      <c r="AQ92" s="494" t="e">
        <f>#REF!</f>
        <v>#REF!</v>
      </c>
      <c r="AR92" s="494" t="e">
        <f>#REF!</f>
        <v>#REF!</v>
      </c>
      <c r="AS92" s="494" t="e">
        <f>#REF!</f>
        <v>#REF!</v>
      </c>
      <c r="AT92" s="494" t="e">
        <f>#REF!</f>
        <v>#REF!</v>
      </c>
      <c r="AU92" s="494" t="e">
        <f>#REF!</f>
        <v>#REF!</v>
      </c>
      <c r="AV92" s="496" t="e">
        <f>#REF!</f>
        <v>#REF!</v>
      </c>
      <c r="AW92" s="497" t="e">
        <f>#REF!</f>
        <v>#REF!</v>
      </c>
      <c r="AX92" s="494" t="e">
        <f>#REF!</f>
        <v>#REF!</v>
      </c>
      <c r="AY92" s="494" t="e">
        <f>#REF!</f>
        <v>#REF!</v>
      </c>
      <c r="AZ92" s="494" t="e">
        <f>#REF!</f>
        <v>#REF!</v>
      </c>
      <c r="BA92" s="494" t="e">
        <f>#REF!</f>
        <v>#REF!</v>
      </c>
      <c r="BB92" s="494" t="e">
        <f>#REF!</f>
        <v>#REF!</v>
      </c>
      <c r="BC92" s="494" t="e">
        <f>#REF!</f>
        <v>#REF!</v>
      </c>
      <c r="BD92" s="494" t="e">
        <f>#REF!</f>
        <v>#REF!</v>
      </c>
      <c r="BE92" s="494" t="e">
        <f>#REF!</f>
        <v>#REF!</v>
      </c>
      <c r="BF92" s="494" t="e">
        <f>#REF!</f>
        <v>#REF!</v>
      </c>
      <c r="BG92" s="494" t="e">
        <f>#REF!</f>
        <v>#REF!</v>
      </c>
      <c r="BH92" s="498" t="e">
        <f>#REF!</f>
        <v>#REF!</v>
      </c>
      <c r="BI92" s="607"/>
      <c r="BJ92" s="455"/>
      <c r="BK92" s="455"/>
      <c r="BL92" s="455"/>
      <c r="BM92" s="455"/>
      <c r="BN92" s="455"/>
      <c r="BO92" s="455"/>
      <c r="BP92" s="455"/>
      <c r="BQ92" s="455"/>
    </row>
    <row r="93" spans="1:93" s="454" customFormat="1" ht="12.95" customHeight="1" x14ac:dyDescent="0.15">
      <c r="A93" s="1438" t="s">
        <v>118</v>
      </c>
      <c r="B93" s="501" t="s">
        <v>72</v>
      </c>
      <c r="C93" s="689"/>
      <c r="D93" s="502" t="s">
        <v>73</v>
      </c>
      <c r="E93" s="503" t="e">
        <f t="shared" ref="E93:AB93" si="1578">TEXT(IF(BJ93=100,"100&lt;",BJ93),IF(BJ93&lt;5,"0.0;_･","0;_･"))</f>
        <v>#REF!</v>
      </c>
      <c r="F93" s="503" t="e">
        <f t="shared" si="1578"/>
        <v>#REF!</v>
      </c>
      <c r="G93" s="503" t="e">
        <f t="shared" si="1578"/>
        <v>#REF!</v>
      </c>
      <c r="H93" s="503" t="e">
        <f t="shared" si="1578"/>
        <v>#REF!</v>
      </c>
      <c r="I93" s="503" t="e">
        <f t="shared" si="1578"/>
        <v>#REF!</v>
      </c>
      <c r="J93" s="503" t="e">
        <f t="shared" si="1578"/>
        <v>#REF!</v>
      </c>
      <c r="K93" s="503" t="e">
        <f t="shared" si="1578"/>
        <v>#REF!</v>
      </c>
      <c r="L93" s="503" t="e">
        <f t="shared" si="1578"/>
        <v>#REF!</v>
      </c>
      <c r="M93" s="503" t="e">
        <f t="shared" si="1578"/>
        <v>#REF!</v>
      </c>
      <c r="N93" s="503" t="e">
        <f t="shared" si="1578"/>
        <v>#REF!</v>
      </c>
      <c r="O93" s="503" t="e">
        <f t="shared" si="1578"/>
        <v>#REF!</v>
      </c>
      <c r="P93" s="504" t="e">
        <f t="shared" si="1578"/>
        <v>#REF!</v>
      </c>
      <c r="Q93" s="505" t="e">
        <f t="shared" si="1578"/>
        <v>#REF!</v>
      </c>
      <c r="R93" s="503" t="e">
        <f t="shared" si="1578"/>
        <v>#REF!</v>
      </c>
      <c r="S93" s="503" t="e">
        <f t="shared" si="1578"/>
        <v>#REF!</v>
      </c>
      <c r="T93" s="503" t="e">
        <f t="shared" si="1578"/>
        <v>#REF!</v>
      </c>
      <c r="U93" s="503" t="e">
        <f t="shared" si="1578"/>
        <v>#REF!</v>
      </c>
      <c r="V93" s="503" t="e">
        <f t="shared" si="1578"/>
        <v>#REF!</v>
      </c>
      <c r="W93" s="503" t="e">
        <f t="shared" si="1578"/>
        <v>#REF!</v>
      </c>
      <c r="X93" s="503" t="e">
        <f t="shared" si="1578"/>
        <v>#REF!</v>
      </c>
      <c r="Y93" s="503" t="e">
        <f t="shared" si="1578"/>
        <v>#REF!</v>
      </c>
      <c r="Z93" s="503" t="e">
        <f t="shared" si="1578"/>
        <v>#REF!</v>
      </c>
      <c r="AA93" s="503" t="e">
        <f t="shared" si="1578"/>
        <v>#REF!</v>
      </c>
      <c r="AB93" s="506" t="e">
        <f t="shared" si="1578"/>
        <v>#REF!</v>
      </c>
      <c r="AC93" s="225" t="e">
        <f>IF(AVERAGE(BJ93:CG93)=100,"100&lt;",TEXT(IF(AF93&lt;4.75,(AG93+AI93),AF93),IF(AF93&lt;4.75,"0.0;_･","0;_･")))</f>
        <v>#REF!</v>
      </c>
      <c r="AD93" s="253" t="e">
        <f>TEXT(IF(MAX(BJ93:CG93)=100,"100&lt;",MAX(BJ93:CG93)),IF(MAX(BJ93:CG93)&lt;5,"0.0;_･","0;_･"))</f>
        <v>#REF!</v>
      </c>
      <c r="AE93" s="254" t="e">
        <f>IF(MIN(BJ93:CG93)=100,"100&lt;",TEXT(MIN(BJ93:CG93),IF(MIN(BJ93:CG93)&lt;5,"0.0;_･","0;_･")))</f>
        <v>#REF!</v>
      </c>
      <c r="AF93" s="460" t="e">
        <f>AVERAGE(BJ93:CG93)</f>
        <v>#REF!</v>
      </c>
      <c r="AG93" s="610" t="e">
        <f>ROUNDDOWN(AF93,0)</f>
        <v>#REF!</v>
      </c>
      <c r="AH93" s="611" t="e">
        <f>AF93-AG93</f>
        <v>#REF!</v>
      </c>
      <c r="AI93" s="103" t="e">
        <f>IF(AH93&lt;0.25,0,IF(AH93&lt;0.75,0.5,1))</f>
        <v>#REF!</v>
      </c>
      <c r="AK93" s="503" t="e">
        <f>#REF!</f>
        <v>#REF!</v>
      </c>
      <c r="AL93" s="503" t="e">
        <f>#REF!</f>
        <v>#REF!</v>
      </c>
      <c r="AM93" s="503" t="e">
        <f>#REF!</f>
        <v>#REF!</v>
      </c>
      <c r="AN93" s="503" t="e">
        <f>#REF!</f>
        <v>#REF!</v>
      </c>
      <c r="AO93" s="503" t="e">
        <f>#REF!</f>
        <v>#REF!</v>
      </c>
      <c r="AP93" s="503" t="e">
        <f>#REF!</f>
        <v>#REF!</v>
      </c>
      <c r="AQ93" s="503" t="e">
        <f>#REF!</f>
        <v>#REF!</v>
      </c>
      <c r="AR93" s="503" t="e">
        <f>#REF!</f>
        <v>#REF!</v>
      </c>
      <c r="AS93" s="503" t="e">
        <f>#REF!</f>
        <v>#REF!</v>
      </c>
      <c r="AT93" s="503" t="e">
        <f>#REF!</f>
        <v>#REF!</v>
      </c>
      <c r="AU93" s="503" t="e">
        <f>#REF!</f>
        <v>#REF!</v>
      </c>
      <c r="AV93" s="504" t="e">
        <f>#REF!</f>
        <v>#REF!</v>
      </c>
      <c r="AW93" s="505" t="e">
        <f>#REF!</f>
        <v>#REF!</v>
      </c>
      <c r="AX93" s="503" t="e">
        <f>#REF!</f>
        <v>#REF!</v>
      </c>
      <c r="AY93" s="503" t="e">
        <f>#REF!</f>
        <v>#REF!</v>
      </c>
      <c r="AZ93" s="503" t="e">
        <f>#REF!</f>
        <v>#REF!</v>
      </c>
      <c r="BA93" s="503" t="e">
        <f>#REF!</f>
        <v>#REF!</v>
      </c>
      <c r="BB93" s="503" t="e">
        <f>#REF!</f>
        <v>#REF!</v>
      </c>
      <c r="BC93" s="503" t="e">
        <f>#REF!</f>
        <v>#REF!</v>
      </c>
      <c r="BD93" s="503" t="e">
        <f>#REF!</f>
        <v>#REF!</v>
      </c>
      <c r="BE93" s="503" t="e">
        <f>#REF!</f>
        <v>#REF!</v>
      </c>
      <c r="BF93" s="503" t="e">
        <f>#REF!</f>
        <v>#REF!</v>
      </c>
      <c r="BG93" s="503" t="e">
        <f>#REF!</f>
        <v>#REF!</v>
      </c>
      <c r="BH93" s="506" t="e">
        <f>#REF!</f>
        <v>#REF!</v>
      </c>
      <c r="BJ93" s="503" t="e">
        <f>IF(AK93="100&lt;",100,AK93)</f>
        <v>#REF!</v>
      </c>
      <c r="BK93" s="503" t="e">
        <f t="shared" ref="BK93:CF93" si="1579">IF(AL93="100&lt;",100,AL93)</f>
        <v>#REF!</v>
      </c>
      <c r="BL93" s="503" t="e">
        <f t="shared" si="1579"/>
        <v>#REF!</v>
      </c>
      <c r="BM93" s="503" t="e">
        <f t="shared" si="1579"/>
        <v>#REF!</v>
      </c>
      <c r="BN93" s="503" t="e">
        <f t="shared" si="1579"/>
        <v>#REF!</v>
      </c>
      <c r="BO93" s="503" t="e">
        <f t="shared" si="1579"/>
        <v>#REF!</v>
      </c>
      <c r="BP93" s="503" t="e">
        <f t="shared" si="1579"/>
        <v>#REF!</v>
      </c>
      <c r="BQ93" s="503" t="e">
        <f t="shared" si="1579"/>
        <v>#REF!</v>
      </c>
      <c r="BR93" s="503" t="e">
        <f t="shared" si="1579"/>
        <v>#REF!</v>
      </c>
      <c r="BS93" s="503" t="e">
        <f t="shared" si="1579"/>
        <v>#REF!</v>
      </c>
      <c r="BT93" s="503" t="e">
        <f t="shared" si="1579"/>
        <v>#REF!</v>
      </c>
      <c r="BU93" s="503" t="e">
        <f t="shared" si="1579"/>
        <v>#REF!</v>
      </c>
      <c r="BV93" s="503" t="e">
        <f t="shared" si="1579"/>
        <v>#REF!</v>
      </c>
      <c r="BW93" s="503" t="e">
        <f>IF(AX93="100&lt;",100,AX93)</f>
        <v>#REF!</v>
      </c>
      <c r="BX93" s="503" t="e">
        <f t="shared" si="1579"/>
        <v>#REF!</v>
      </c>
      <c r="BY93" s="503" t="e">
        <f t="shared" si="1579"/>
        <v>#REF!</v>
      </c>
      <c r="BZ93" s="503" t="e">
        <f t="shared" si="1579"/>
        <v>#REF!</v>
      </c>
      <c r="CA93" s="503" t="e">
        <f t="shared" si="1579"/>
        <v>#REF!</v>
      </c>
      <c r="CB93" s="503" t="e">
        <f t="shared" si="1579"/>
        <v>#REF!</v>
      </c>
      <c r="CC93" s="503" t="e">
        <f t="shared" si="1579"/>
        <v>#REF!</v>
      </c>
      <c r="CD93" s="503" t="e">
        <f t="shared" si="1579"/>
        <v>#REF!</v>
      </c>
      <c r="CE93" s="503" t="e">
        <f t="shared" si="1579"/>
        <v>#REF!</v>
      </c>
      <c r="CF93" s="503" t="e">
        <f t="shared" si="1579"/>
        <v>#REF!</v>
      </c>
      <c r="CG93" s="503" t="e">
        <f>IF(BH93="100&lt;",100,BH93)</f>
        <v>#REF!</v>
      </c>
    </row>
    <row r="94" spans="1:93" s="454" customFormat="1" ht="12.95" customHeight="1" x14ac:dyDescent="0.15">
      <c r="A94" s="1439"/>
      <c r="B94" s="461" t="s">
        <v>0</v>
      </c>
      <c r="C94" s="685"/>
      <c r="D94" s="457" t="s">
        <v>4</v>
      </c>
      <c r="E94" s="545" t="e">
        <f t="shared" ref="E94" si="1580">TEXT(AK94,"0.0;_･")</f>
        <v>#REF!</v>
      </c>
      <c r="F94" s="545" t="e">
        <f t="shared" ref="F94" si="1581">TEXT(AL94,"0.0;_･")</f>
        <v>#REF!</v>
      </c>
      <c r="G94" s="545" t="e">
        <f t="shared" ref="G94" si="1582">TEXT(AM94,"0.0;_･")</f>
        <v>#REF!</v>
      </c>
      <c r="H94" s="545" t="e">
        <f t="shared" ref="H94" si="1583">TEXT(AN94,"0.0;_･")</f>
        <v>#REF!</v>
      </c>
      <c r="I94" s="545" t="e">
        <f t="shared" ref="I94" si="1584">TEXT(AO94,"0.0;_･")</f>
        <v>#REF!</v>
      </c>
      <c r="J94" s="545" t="e">
        <f t="shared" ref="J94" si="1585">TEXT(AP94,"0.0;_･")</f>
        <v>#REF!</v>
      </c>
      <c r="K94" s="545" t="e">
        <f t="shared" ref="K94" si="1586">TEXT(AQ94,"0.0;_･")</f>
        <v>#REF!</v>
      </c>
      <c r="L94" s="545" t="e">
        <f t="shared" ref="L94" si="1587">TEXT(AR94,"0.0;_･")</f>
        <v>#REF!</v>
      </c>
      <c r="M94" s="545" t="e">
        <f t="shared" ref="M94" si="1588">TEXT(AS94,"0.0;_･")</f>
        <v>#REF!</v>
      </c>
      <c r="N94" s="545" t="e">
        <f t="shared" ref="N94" si="1589">TEXT(AT94,"0.0;_･")</f>
        <v>#REF!</v>
      </c>
      <c r="O94" s="545" t="e">
        <f t="shared" ref="O94" si="1590">TEXT(AU94,"0.0;_･")</f>
        <v>#REF!</v>
      </c>
      <c r="P94" s="576" t="e">
        <f t="shared" ref="P94" si="1591">TEXT(AV94,"0.0;_･")</f>
        <v>#REF!</v>
      </c>
      <c r="Q94" s="577" t="e">
        <f t="shared" ref="Q94" si="1592">TEXT(AW94,"0.0;_･")</f>
        <v>#REF!</v>
      </c>
      <c r="R94" s="545" t="e">
        <f t="shared" ref="R94" si="1593">TEXT(AX94,"0.0;_･")</f>
        <v>#REF!</v>
      </c>
      <c r="S94" s="545" t="e">
        <f t="shared" ref="S94" si="1594">TEXT(AY94,"0.0;_･")</f>
        <v>#REF!</v>
      </c>
      <c r="T94" s="545" t="e">
        <f t="shared" ref="T94" si="1595">TEXT(AZ94,"0.0;_･")</f>
        <v>#REF!</v>
      </c>
      <c r="U94" s="545" t="e">
        <f t="shared" ref="U94" si="1596">TEXT(BA94,"0.0;_･")</f>
        <v>#REF!</v>
      </c>
      <c r="V94" s="545" t="e">
        <f t="shared" ref="V94" si="1597">TEXT(BB94,"0.0;_･")</f>
        <v>#REF!</v>
      </c>
      <c r="W94" s="545" t="e">
        <f t="shared" ref="W94" si="1598">TEXT(BC94,"0.0;_･")</f>
        <v>#REF!</v>
      </c>
      <c r="X94" s="545" t="e">
        <f t="shared" ref="X94" si="1599">TEXT(BD94,"0.0;_･")</f>
        <v>#REF!</v>
      </c>
      <c r="Y94" s="545" t="e">
        <f>TEXT(BE94,"0.0;_･")</f>
        <v>#REF!</v>
      </c>
      <c r="Z94" s="545" t="e">
        <f t="shared" ref="Z94" si="1600">TEXT(BF94,"0.0;_･")</f>
        <v>#REF!</v>
      </c>
      <c r="AA94" s="545" t="e">
        <f t="shared" ref="AA94" si="1601">TEXT(BG94,"0.0;_･")</f>
        <v>#REF!</v>
      </c>
      <c r="AB94" s="592" t="e">
        <f>TEXT(BH94,"0.0;_･")</f>
        <v>#REF!</v>
      </c>
      <c r="AC94" s="89" t="s">
        <v>136</v>
      </c>
      <c r="AD94" s="110" t="e">
        <f>TEXT(MAX(AK94:BH94),"0.0;_･")</f>
        <v>#REF!</v>
      </c>
      <c r="AE94" s="191" t="e">
        <f>TEXT(MIN(AK94:BH94),"0.0;_･")</f>
        <v>#REF!</v>
      </c>
      <c r="AF94" s="460" t="e">
        <f>AVERAGE(AK94:BH94)</f>
        <v>#REF!</v>
      </c>
      <c r="AK94" s="108" t="e">
        <f>#REF!</f>
        <v>#REF!</v>
      </c>
      <c r="AL94" s="108" t="e">
        <f>#REF!</f>
        <v>#REF!</v>
      </c>
      <c r="AM94" s="108" t="e">
        <f>#REF!</f>
        <v>#REF!</v>
      </c>
      <c r="AN94" s="108" t="e">
        <f>#REF!</f>
        <v>#REF!</v>
      </c>
      <c r="AO94" s="108" t="e">
        <f>#REF!</f>
        <v>#REF!</v>
      </c>
      <c r="AP94" s="108" t="e">
        <f>#REF!</f>
        <v>#REF!</v>
      </c>
      <c r="AQ94" s="108" t="e">
        <f>#REF!</f>
        <v>#REF!</v>
      </c>
      <c r="AR94" s="108" t="e">
        <f>#REF!</f>
        <v>#REF!</v>
      </c>
      <c r="AS94" s="108" t="e">
        <f>#REF!</f>
        <v>#REF!</v>
      </c>
      <c r="AT94" s="108" t="e">
        <f>#REF!</f>
        <v>#REF!</v>
      </c>
      <c r="AU94" s="108" t="e">
        <f>#REF!</f>
        <v>#REF!</v>
      </c>
      <c r="AV94" s="462" t="e">
        <f>#REF!</f>
        <v>#REF!</v>
      </c>
      <c r="AW94" s="463" t="e">
        <f>#REF!</f>
        <v>#REF!</v>
      </c>
      <c r="AX94" s="108" t="e">
        <f>#REF!</f>
        <v>#REF!</v>
      </c>
      <c r="AY94" s="108" t="e">
        <f>#REF!</f>
        <v>#REF!</v>
      </c>
      <c r="AZ94" s="108" t="e">
        <f>#REF!</f>
        <v>#REF!</v>
      </c>
      <c r="BA94" s="108" t="e">
        <f>#REF!</f>
        <v>#REF!</v>
      </c>
      <c r="BB94" s="108" t="e">
        <f>#REF!</f>
        <v>#REF!</v>
      </c>
      <c r="BC94" s="108" t="e">
        <f>#REF!</f>
        <v>#REF!</v>
      </c>
      <c r="BD94" s="108" t="e">
        <f>#REF!</f>
        <v>#REF!</v>
      </c>
      <c r="BE94" s="108" t="e">
        <f>#REF!</f>
        <v>#REF!</v>
      </c>
      <c r="BF94" s="108" t="e">
        <f>#REF!</f>
        <v>#REF!</v>
      </c>
      <c r="BG94" s="108" t="e">
        <f>#REF!</f>
        <v>#REF!</v>
      </c>
      <c r="BH94" s="507" t="e">
        <f>#REF!</f>
        <v>#REF!</v>
      </c>
      <c r="BI94" s="607"/>
      <c r="BJ94" s="455"/>
      <c r="BK94" s="455"/>
      <c r="BL94" s="455"/>
      <c r="BM94" s="455"/>
      <c r="BN94" s="455"/>
      <c r="BO94" s="455"/>
      <c r="BP94" s="455"/>
      <c r="BQ94" s="455"/>
    </row>
    <row r="95" spans="1:93" s="454" customFormat="1" ht="12.95" customHeight="1" x14ac:dyDescent="0.15">
      <c r="A95" s="1439"/>
      <c r="B95" s="508" t="s">
        <v>1</v>
      </c>
      <c r="C95" s="690"/>
      <c r="D95" s="457" t="s">
        <v>10</v>
      </c>
      <c r="E95" s="189" t="e">
        <f t="shared" ref="E95:E96" si="1602">IF(AK95="","-",TEXT(AK95,IF(AK95&lt;10,"0.0;_・","0;_・")))</f>
        <v>#REF!</v>
      </c>
      <c r="F95" s="189" t="e">
        <f t="shared" ref="F95:F96" si="1603">IF(AL95="","-",TEXT(AL95,IF(AL95&lt;10,"0.0;_・","0;_・")))</f>
        <v>#REF!</v>
      </c>
      <c r="G95" s="189" t="e">
        <f t="shared" ref="G95:G96" si="1604">IF(AM95="","-",TEXT(AM95,IF(AM95&lt;10,"0.0;_・","0;_・")))</f>
        <v>#REF!</v>
      </c>
      <c r="H95" s="189" t="e">
        <f t="shared" ref="H95:H96" si="1605">IF(AN95="","-",TEXT(AN95,IF(AN95&lt;10,"0.0;_・","0;_・")))</f>
        <v>#REF!</v>
      </c>
      <c r="I95" s="189" t="e">
        <f t="shared" ref="I95:I96" si="1606">IF(AO95="","-",TEXT(AO95,IF(AO95&lt;10,"0.0;_・","0;_・")))</f>
        <v>#REF!</v>
      </c>
      <c r="J95" s="189" t="e">
        <f t="shared" ref="J95:J96" si="1607">IF(AP95="","-",TEXT(AP95,IF(AP95&lt;10,"0.0;_・","0;_・")))</f>
        <v>#REF!</v>
      </c>
      <c r="K95" s="189" t="e">
        <f t="shared" ref="K95:K96" si="1608">IF(AQ95="","-",TEXT(AQ95,IF(AQ95&lt;10,"0.0;_・","0;_・")))</f>
        <v>#REF!</v>
      </c>
      <c r="L95" s="189" t="e">
        <f t="shared" ref="L95:L96" si="1609">IF(AR95="","-",TEXT(AR95,IF(AR95&lt;10,"0.0;_・","0;_・")))</f>
        <v>#REF!</v>
      </c>
      <c r="M95" s="189" t="e">
        <f t="shared" ref="M95:M96" si="1610">IF(AS95="","-",TEXT(AS95,IF(AS95&lt;10,"0.0;_・","0;_・")))</f>
        <v>#REF!</v>
      </c>
      <c r="N95" s="189" t="e">
        <f t="shared" ref="N95:N96" si="1611">IF(AT95="","-",TEXT(AT95,IF(AT95&lt;10,"0.0;_・","0;_・")))</f>
        <v>#REF!</v>
      </c>
      <c r="O95" s="189" t="e">
        <f t="shared" ref="O95:O96" si="1612">IF(AU95="","-",TEXT(AU95,IF(AU95&lt;10,"0.0;_・","0;_・")))</f>
        <v>#REF!</v>
      </c>
      <c r="P95" s="191" t="e">
        <f t="shared" ref="P95:P96" si="1613">IF(AV95="","-",TEXT(AV95,IF(AV95&lt;10,"0.0;_・","0;_・")))</f>
        <v>#REF!</v>
      </c>
      <c r="Q95" s="114" t="e">
        <f>IF(AW95="","-",TEXT(AW95,IF(AW95&lt;10,"0.0;_・","0;_・")))</f>
        <v>#REF!</v>
      </c>
      <c r="R95" s="189" t="e">
        <f t="shared" ref="R95:R96" si="1614">IF(AX95="","-",TEXT(AX95,IF(AX95&lt;10,"0.0;_・","0;_・")))</f>
        <v>#REF!</v>
      </c>
      <c r="S95" s="189" t="e">
        <f t="shared" ref="S95:S96" si="1615">IF(AY95="","-",TEXT(AY95,IF(AY95&lt;10,"0.0;_・","0;_・")))</f>
        <v>#REF!</v>
      </c>
      <c r="T95" s="189" t="e">
        <f t="shared" ref="T95:T96" si="1616">IF(AZ95="","-",TEXT(AZ95,IF(AZ95&lt;10,"0.0;_・","0;_・")))</f>
        <v>#REF!</v>
      </c>
      <c r="U95" s="189" t="e">
        <f t="shared" ref="U95:U96" si="1617">IF(BA95="","-",TEXT(BA95,IF(BA95&lt;10,"0.0;_・","0;_・")))</f>
        <v>#REF!</v>
      </c>
      <c r="V95" s="189" t="e">
        <f t="shared" ref="V95:V96" si="1618">IF(BB95="","-",TEXT(BB95,IF(BB95&lt;10,"0.0;_・","0;_・")))</f>
        <v>#REF!</v>
      </c>
      <c r="W95" s="189" t="e">
        <f t="shared" ref="W95:W96" si="1619">IF(BC95="","-",TEXT(BC95,IF(BC95&lt;10,"0.0;_・","0;_・")))</f>
        <v>#REF!</v>
      </c>
      <c r="X95" s="189" t="e">
        <f t="shared" ref="X95:X96" si="1620">IF(BD95="","-",TEXT(BD95,IF(BD95&lt;10,"0.0;_・","0;_・")))</f>
        <v>#REF!</v>
      </c>
      <c r="Y95" s="190" t="e">
        <f t="shared" ref="Y95:Y96" si="1621">IF(BE95="","-",TEXT(BE95,IF(BE95&lt;10,"0.0;_・","0;_・")))</f>
        <v>#REF!</v>
      </c>
      <c r="Z95" s="560" t="e">
        <f t="shared" ref="Z95:Z96" si="1622">IF(BF95="","-",TEXT(BF95,IF(BF95&lt;10,"0.0;_・","0;_・")))</f>
        <v>#REF!</v>
      </c>
      <c r="AA95" s="560" t="e">
        <f t="shared" ref="AA95:AA96" si="1623">IF(BG95="","-",TEXT(BG95,IF(BG95&lt;10,"0.0;_・","0;_・")))</f>
        <v>#REF!</v>
      </c>
      <c r="AB95" s="189" t="e">
        <f t="shared" ref="AB95:AB96" si="1624">IF(BH95="","-",TEXT(BH95,IF(BH95&lt;10,"0.0;_・","0;_・")))</f>
        <v>#REF!</v>
      </c>
      <c r="AC95" s="114" t="e">
        <f>IF(SUM(BJ95:CG95)/(CI95+CK95)&lt;0.5,"&lt;0.5",TEXT(SUM(BJ95:CG95)/(CI95+CK95),IF(SUM(BJ95:CG95)/(CI95+CK95)&lt;10,"0.0;_・","0;_・")))</f>
        <v>#REF!</v>
      </c>
      <c r="AD95" s="598" t="e">
        <f>IF(MAXA(AK95:BH95)&lt;0.5,"&lt;0.5",TEXT(MAXA(AK95:BH95),IF(MAXA(AK95:BH95)&lt;10,"0.0;_・","0;_・")))</f>
        <v>#REF!</v>
      </c>
      <c r="AE95" s="135" t="e">
        <f>IF(COUNTIF(BJ95:CG95,"a")&gt;=1,"&lt;0.5",TEXT(MIN(BJ95:CG95),IF(MIN(BJ95:CG95)&lt;10,"0.0;_・","0;_・")))</f>
        <v>#REF!</v>
      </c>
      <c r="AF95" s="460" t="e">
        <f>AVERAGE(AK95:BH95)</f>
        <v>#REF!</v>
      </c>
      <c r="AK95" s="108" t="e">
        <f>#REF!</f>
        <v>#REF!</v>
      </c>
      <c r="AL95" s="108" t="e">
        <f>#REF!</f>
        <v>#REF!</v>
      </c>
      <c r="AM95" s="108" t="e">
        <f>#REF!</f>
        <v>#REF!</v>
      </c>
      <c r="AN95" s="108" t="e">
        <f>#REF!</f>
        <v>#REF!</v>
      </c>
      <c r="AO95" s="108" t="e">
        <f>#REF!</f>
        <v>#REF!</v>
      </c>
      <c r="AP95" s="108" t="e">
        <f>#REF!</f>
        <v>#REF!</v>
      </c>
      <c r="AQ95" s="108" t="e">
        <f>#REF!</f>
        <v>#REF!</v>
      </c>
      <c r="AR95" s="108" t="e">
        <f>#REF!</f>
        <v>#REF!</v>
      </c>
      <c r="AS95" s="108" t="e">
        <f>#REF!</f>
        <v>#REF!</v>
      </c>
      <c r="AT95" s="108" t="e">
        <f>#REF!</f>
        <v>#REF!</v>
      </c>
      <c r="AU95" s="108" t="e">
        <f>#REF!</f>
        <v>#REF!</v>
      </c>
      <c r="AV95" s="462" t="e">
        <f>#REF!</f>
        <v>#REF!</v>
      </c>
      <c r="AW95" s="463" t="e">
        <f>#REF!</f>
        <v>#REF!</v>
      </c>
      <c r="AX95" s="108" t="e">
        <f>#REF!</f>
        <v>#REF!</v>
      </c>
      <c r="AY95" s="108" t="e">
        <f>#REF!</f>
        <v>#REF!</v>
      </c>
      <c r="AZ95" s="108" t="e">
        <f>#REF!</f>
        <v>#REF!</v>
      </c>
      <c r="BA95" s="108" t="e">
        <f>#REF!</f>
        <v>#REF!</v>
      </c>
      <c r="BB95" s="108" t="e">
        <f>#REF!</f>
        <v>#REF!</v>
      </c>
      <c r="BC95" s="108" t="e">
        <f>#REF!</f>
        <v>#REF!</v>
      </c>
      <c r="BD95" s="108" t="e">
        <f>#REF!</f>
        <v>#REF!</v>
      </c>
      <c r="BE95" s="108" t="e">
        <f>#REF!</f>
        <v>#REF!</v>
      </c>
      <c r="BF95" s="108" t="e">
        <f>#REF!</f>
        <v>#REF!</v>
      </c>
      <c r="BG95" s="108" t="e">
        <f>#REF!</f>
        <v>#REF!</v>
      </c>
      <c r="BH95" s="507" t="e">
        <f>#REF!</f>
        <v>#REF!</v>
      </c>
      <c r="BI95" s="607"/>
      <c r="BJ95" s="670" t="e">
        <f>IF(AK95="&lt;0.5","a",IF(AK95="-","b",AK95*1))</f>
        <v>#REF!</v>
      </c>
      <c r="BK95" s="670" t="e">
        <f t="shared" ref="BK95:BK96" si="1625">IF(AL95="&lt;0.5","a",IF(AL95="-","b",AL95*1))</f>
        <v>#REF!</v>
      </c>
      <c r="BL95" s="670" t="e">
        <f t="shared" ref="BL95:BL96" si="1626">IF(AM95="&lt;0.5","a",IF(AM95="-","b",AM95*1))</f>
        <v>#REF!</v>
      </c>
      <c r="BM95" s="670" t="e">
        <f t="shared" ref="BM95:BM96" si="1627">IF(AN95="&lt;0.5","a",IF(AN95="-","b",AN95*1))</f>
        <v>#REF!</v>
      </c>
      <c r="BN95" s="670" t="e">
        <f t="shared" ref="BN95:BN96" si="1628">IF(AO95="&lt;0.5","a",IF(AO95="-","b",AO95*1))</f>
        <v>#REF!</v>
      </c>
      <c r="BO95" s="670" t="e">
        <f t="shared" ref="BO95:BO96" si="1629">IF(AP95="&lt;0.5","a",IF(AP95="-","b",AP95*1))</f>
        <v>#REF!</v>
      </c>
      <c r="BP95" s="670" t="e">
        <f t="shared" ref="BP95:BP96" si="1630">IF(AQ95="&lt;0.5","a",IF(AQ95="-","b",AQ95*1))</f>
        <v>#REF!</v>
      </c>
      <c r="BQ95" s="670" t="e">
        <f t="shared" ref="BQ95:BQ96" si="1631">IF(AR95="&lt;0.5","a",IF(AR95="-","b",AR95*1))</f>
        <v>#REF!</v>
      </c>
      <c r="BR95" s="670" t="e">
        <f t="shared" ref="BR95:BR96" si="1632">IF(AS95="&lt;0.5","a",IF(AS95="-","b",AS95*1))</f>
        <v>#REF!</v>
      </c>
      <c r="BS95" s="670" t="e">
        <f t="shared" ref="BS95:BS96" si="1633">IF(AT95="&lt;0.5","a",IF(AT95="-","b",AT95*1))</f>
        <v>#REF!</v>
      </c>
      <c r="BT95" s="670" t="e">
        <f t="shared" ref="BT95:BT96" si="1634">IF(AU95="&lt;0.5","a",IF(AU95="-","b",AU95*1))</f>
        <v>#REF!</v>
      </c>
      <c r="BU95" s="670" t="e">
        <f t="shared" ref="BU95:BU96" si="1635">IF(AV95="&lt;0.5","a",IF(AV95="-","b",AV95*1))</f>
        <v>#REF!</v>
      </c>
      <c r="BV95" s="670" t="e">
        <f t="shared" ref="BV95:BV96" si="1636">IF(AW95="&lt;0.5","a",IF(AW95="-","b",AW95*1))</f>
        <v>#REF!</v>
      </c>
      <c r="BW95" s="670" t="e">
        <f t="shared" ref="BW95:BW96" si="1637">IF(AX95="&lt;0.5","a",IF(AX95="-","b",AX95*1))</f>
        <v>#REF!</v>
      </c>
      <c r="BX95" s="670" t="e">
        <f t="shared" ref="BX95:BX96" si="1638">IF(AY95="&lt;0.5","a",IF(AY95="-","b",AY95*1))</f>
        <v>#REF!</v>
      </c>
      <c r="BY95" s="670" t="e">
        <f t="shared" ref="BY95:BY96" si="1639">IF(AZ95="&lt;0.5","a",IF(AZ95="-","b",AZ95*1))</f>
        <v>#REF!</v>
      </c>
      <c r="BZ95" s="670" t="e">
        <f t="shared" ref="BZ95:BZ96" si="1640">IF(BA95="&lt;0.5","a",IF(BA95="-","b",BA95*1))</f>
        <v>#REF!</v>
      </c>
      <c r="CA95" s="670" t="e">
        <f t="shared" ref="CA95:CA96" si="1641">IF(BB95="&lt;0.5","a",IF(BB95="-","b",BB95*1))</f>
        <v>#REF!</v>
      </c>
      <c r="CB95" s="670" t="e">
        <f t="shared" ref="CB95:CB96" si="1642">IF(BC95="&lt;0.5","a",IF(BC95="-","b",BC95*1))</f>
        <v>#REF!</v>
      </c>
      <c r="CC95" s="670" t="e">
        <f t="shared" ref="CC95:CC96" si="1643">IF(BD95="&lt;0.5","a",IF(BD95="-","b",BD95*1))</f>
        <v>#REF!</v>
      </c>
      <c r="CD95" s="670" t="e">
        <f t="shared" ref="CD95:CD96" si="1644">IF(BE95="&lt;0.5","a",IF(BE95="-","b",BE95*1))</f>
        <v>#REF!</v>
      </c>
      <c r="CE95" s="670" t="e">
        <f t="shared" ref="CE95:CE96" si="1645">IF(BF95="&lt;0.5","a",IF(BF95="-","b",BF95*1))</f>
        <v>#REF!</v>
      </c>
      <c r="CF95" s="670" t="e">
        <f t="shared" ref="CF95:CF96" si="1646">IF(BG95="&lt;0.5","a",IF(BG95="-","b",BG95*1))</f>
        <v>#REF!</v>
      </c>
      <c r="CG95" s="670" t="e">
        <f t="shared" ref="CG95:CG96" si="1647">IF(BH95="&lt;0.5","a",IF(BH95="-","b",BH95*1))</f>
        <v>#REF!</v>
      </c>
      <c r="CH95" s="103"/>
      <c r="CI95" s="668">
        <f>COUNTIF(BJ95:CG95,"a")</f>
        <v>0</v>
      </c>
      <c r="CJ95" s="668">
        <f>COUNTIF(BJ95:CG95,"b")</f>
        <v>0</v>
      </c>
      <c r="CK95" s="668">
        <f>COUNTIF(BJ95:CG95,"&gt;=0")</f>
        <v>0</v>
      </c>
      <c r="CL95" s="668">
        <f>COUNTA(BJ95:CG95)</f>
        <v>24</v>
      </c>
      <c r="CM95" s="103"/>
      <c r="CO95" s="103" t="e">
        <f>AVERAGEA(BJ95:CG95)</f>
        <v>#REF!</v>
      </c>
    </row>
    <row r="96" spans="1:93" s="454" customFormat="1" ht="12.95" customHeight="1" x14ac:dyDescent="0.15">
      <c r="A96" s="1439"/>
      <c r="B96" s="461" t="s">
        <v>6</v>
      </c>
      <c r="C96" s="685"/>
      <c r="D96" s="457" t="s">
        <v>10</v>
      </c>
      <c r="E96" s="189" t="e">
        <f t="shared" si="1602"/>
        <v>#REF!</v>
      </c>
      <c r="F96" s="189" t="e">
        <f t="shared" si="1603"/>
        <v>#REF!</v>
      </c>
      <c r="G96" s="189" t="e">
        <f t="shared" si="1604"/>
        <v>#REF!</v>
      </c>
      <c r="H96" s="189" t="e">
        <f t="shared" si="1605"/>
        <v>#REF!</v>
      </c>
      <c r="I96" s="189" t="e">
        <f t="shared" si="1606"/>
        <v>#REF!</v>
      </c>
      <c r="J96" s="189" t="e">
        <f t="shared" si="1607"/>
        <v>#REF!</v>
      </c>
      <c r="K96" s="189" t="e">
        <f t="shared" si="1608"/>
        <v>#REF!</v>
      </c>
      <c r="L96" s="189" t="e">
        <f t="shared" si="1609"/>
        <v>#REF!</v>
      </c>
      <c r="M96" s="189" t="e">
        <f t="shared" si="1610"/>
        <v>#REF!</v>
      </c>
      <c r="N96" s="189" t="e">
        <f t="shared" si="1611"/>
        <v>#REF!</v>
      </c>
      <c r="O96" s="189" t="e">
        <f t="shared" si="1612"/>
        <v>#REF!</v>
      </c>
      <c r="P96" s="191" t="e">
        <f t="shared" si="1613"/>
        <v>#REF!</v>
      </c>
      <c r="Q96" s="114" t="e">
        <f>IF(AW96="","-",TEXT(AW96,IF(AW96&lt;10,"0.0;_・","0;_・")))</f>
        <v>#REF!</v>
      </c>
      <c r="R96" s="189" t="e">
        <f t="shared" si="1614"/>
        <v>#REF!</v>
      </c>
      <c r="S96" s="189" t="e">
        <f t="shared" si="1615"/>
        <v>#REF!</v>
      </c>
      <c r="T96" s="189" t="e">
        <f t="shared" si="1616"/>
        <v>#REF!</v>
      </c>
      <c r="U96" s="189" t="e">
        <f t="shared" si="1617"/>
        <v>#REF!</v>
      </c>
      <c r="V96" s="189" t="e">
        <f t="shared" si="1618"/>
        <v>#REF!</v>
      </c>
      <c r="W96" s="189" t="e">
        <f t="shared" si="1619"/>
        <v>#REF!</v>
      </c>
      <c r="X96" s="189" t="e">
        <f t="shared" si="1620"/>
        <v>#REF!</v>
      </c>
      <c r="Y96" s="190" t="e">
        <f t="shared" si="1621"/>
        <v>#REF!</v>
      </c>
      <c r="Z96" s="560" t="e">
        <f t="shared" si="1622"/>
        <v>#REF!</v>
      </c>
      <c r="AA96" s="560" t="e">
        <f t="shared" si="1623"/>
        <v>#REF!</v>
      </c>
      <c r="AB96" s="189" t="e">
        <f t="shared" si="1624"/>
        <v>#REF!</v>
      </c>
      <c r="AC96" s="114" t="e">
        <f>IF(SUM(BJ96:CG96)/(CI96+CK96)&lt;0.5,"&lt;0.5",TEXT(SUM(BJ96:CG96)/(CI96+CK96),IF(SUM(BJ96:CG96)/(CI96+CK96)&lt;10,"0.0;_・","0;_・")))</f>
        <v>#REF!</v>
      </c>
      <c r="AD96" s="598" t="e">
        <f>IF(MAXA(AK96:BH96)&lt;0.5,"&lt;0.5",TEXT(MAXA(AK96:BH96),IF(MAXA(AK96:BH96)&lt;10,"0.0;_・","0;_・")))</f>
        <v>#REF!</v>
      </c>
      <c r="AE96" s="135" t="e">
        <f>IF(COUNTIF(BJ96:CG96,"a")&gt;=1,"&lt;0.5",TEXT(MIN(BJ96:CG96),IF(MIN(BJ96:CG96)&lt;10,"0.0;_・","0;_・")))</f>
        <v>#REF!</v>
      </c>
      <c r="AF96" s="460" t="e">
        <f>AVERAGE(AK96:BH96)</f>
        <v>#REF!</v>
      </c>
      <c r="AK96" s="108" t="e">
        <f>#REF!</f>
        <v>#REF!</v>
      </c>
      <c r="AL96" s="108" t="e">
        <f>#REF!</f>
        <v>#REF!</v>
      </c>
      <c r="AM96" s="108" t="e">
        <f>#REF!</f>
        <v>#REF!</v>
      </c>
      <c r="AN96" s="108" t="e">
        <f>#REF!</f>
        <v>#REF!</v>
      </c>
      <c r="AO96" s="108" t="e">
        <f>#REF!</f>
        <v>#REF!</v>
      </c>
      <c r="AP96" s="108" t="e">
        <f>#REF!</f>
        <v>#REF!</v>
      </c>
      <c r="AQ96" s="108" t="e">
        <f>#REF!</f>
        <v>#REF!</v>
      </c>
      <c r="AR96" s="108" t="e">
        <f>#REF!</f>
        <v>#REF!</v>
      </c>
      <c r="AS96" s="108" t="e">
        <f>#REF!</f>
        <v>#REF!</v>
      </c>
      <c r="AT96" s="108" t="e">
        <f>#REF!</f>
        <v>#REF!</v>
      </c>
      <c r="AU96" s="108" t="e">
        <f>#REF!</f>
        <v>#REF!</v>
      </c>
      <c r="AV96" s="462" t="e">
        <f>#REF!</f>
        <v>#REF!</v>
      </c>
      <c r="AW96" s="108" t="e">
        <f>#REF!</f>
        <v>#REF!</v>
      </c>
      <c r="AX96" s="108" t="e">
        <f>#REF!</f>
        <v>#REF!</v>
      </c>
      <c r="AY96" s="108" t="e">
        <f>#REF!</f>
        <v>#REF!</v>
      </c>
      <c r="AZ96" s="108" t="e">
        <f>#REF!</f>
        <v>#REF!</v>
      </c>
      <c r="BA96" s="108" t="e">
        <f>#REF!</f>
        <v>#REF!</v>
      </c>
      <c r="BB96" s="108" t="e">
        <f>#REF!</f>
        <v>#REF!</v>
      </c>
      <c r="BC96" s="108" t="e">
        <f>#REF!</f>
        <v>#REF!</v>
      </c>
      <c r="BD96" s="108" t="e">
        <f>#REF!</f>
        <v>#REF!</v>
      </c>
      <c r="BE96" s="108" t="e">
        <f>#REF!</f>
        <v>#REF!</v>
      </c>
      <c r="BF96" s="108" t="e">
        <f>#REF!</f>
        <v>#REF!</v>
      </c>
      <c r="BG96" s="108" t="e">
        <f>#REF!</f>
        <v>#REF!</v>
      </c>
      <c r="BH96" s="507" t="e">
        <f>#REF!</f>
        <v>#REF!</v>
      </c>
      <c r="BI96" s="607"/>
      <c r="BJ96" s="670" t="e">
        <f t="shared" ref="BJ96" si="1648">IF(AK96="&lt;0.5","a",IF(AK96="-","b",AK96*1))</f>
        <v>#REF!</v>
      </c>
      <c r="BK96" s="670" t="e">
        <f t="shared" si="1625"/>
        <v>#REF!</v>
      </c>
      <c r="BL96" s="670" t="e">
        <f t="shared" si="1626"/>
        <v>#REF!</v>
      </c>
      <c r="BM96" s="670" t="e">
        <f t="shared" si="1627"/>
        <v>#REF!</v>
      </c>
      <c r="BN96" s="670" t="e">
        <f t="shared" si="1628"/>
        <v>#REF!</v>
      </c>
      <c r="BO96" s="670" t="e">
        <f t="shared" si="1629"/>
        <v>#REF!</v>
      </c>
      <c r="BP96" s="670" t="e">
        <f t="shared" si="1630"/>
        <v>#REF!</v>
      </c>
      <c r="BQ96" s="670" t="e">
        <f t="shared" si="1631"/>
        <v>#REF!</v>
      </c>
      <c r="BR96" s="670" t="e">
        <f t="shared" si="1632"/>
        <v>#REF!</v>
      </c>
      <c r="BS96" s="670" t="e">
        <f t="shared" si="1633"/>
        <v>#REF!</v>
      </c>
      <c r="BT96" s="670" t="e">
        <f t="shared" si="1634"/>
        <v>#REF!</v>
      </c>
      <c r="BU96" s="670" t="e">
        <f t="shared" si="1635"/>
        <v>#REF!</v>
      </c>
      <c r="BV96" s="670" t="e">
        <f t="shared" si="1636"/>
        <v>#REF!</v>
      </c>
      <c r="BW96" s="670" t="e">
        <f t="shared" si="1637"/>
        <v>#REF!</v>
      </c>
      <c r="BX96" s="670" t="e">
        <f t="shared" si="1638"/>
        <v>#REF!</v>
      </c>
      <c r="BY96" s="670" t="e">
        <f t="shared" si="1639"/>
        <v>#REF!</v>
      </c>
      <c r="BZ96" s="670" t="e">
        <f t="shared" si="1640"/>
        <v>#REF!</v>
      </c>
      <c r="CA96" s="670" t="e">
        <f t="shared" si="1641"/>
        <v>#REF!</v>
      </c>
      <c r="CB96" s="670" t="e">
        <f t="shared" si="1642"/>
        <v>#REF!</v>
      </c>
      <c r="CC96" s="670" t="e">
        <f t="shared" si="1643"/>
        <v>#REF!</v>
      </c>
      <c r="CD96" s="670" t="e">
        <f t="shared" si="1644"/>
        <v>#REF!</v>
      </c>
      <c r="CE96" s="670" t="e">
        <f t="shared" si="1645"/>
        <v>#REF!</v>
      </c>
      <c r="CF96" s="670" t="e">
        <f t="shared" si="1646"/>
        <v>#REF!</v>
      </c>
      <c r="CG96" s="670" t="e">
        <f t="shared" si="1647"/>
        <v>#REF!</v>
      </c>
      <c r="CH96" s="103"/>
      <c r="CI96" s="668">
        <f>COUNTIF(BJ96:CG96,"a")</f>
        <v>0</v>
      </c>
      <c r="CJ96" s="668">
        <f>COUNTIF(BJ96:CG96,"b")</f>
        <v>0</v>
      </c>
      <c r="CK96" s="668">
        <f>COUNTIF(BJ96:CG96,"&gt;=0")</f>
        <v>0</v>
      </c>
      <c r="CL96" s="668">
        <f>COUNTA(BJ96:CG96)</f>
        <v>24</v>
      </c>
      <c r="CM96" s="103"/>
      <c r="CO96" s="103" t="e">
        <f>AVERAGEA(BJ96:CG96)</f>
        <v>#REF!</v>
      </c>
    </row>
    <row r="97" spans="1:69" s="454" customFormat="1" ht="12.95" customHeight="1" x14ac:dyDescent="0.15">
      <c r="A97" s="1439"/>
      <c r="B97" s="461" t="s">
        <v>2</v>
      </c>
      <c r="C97" s="685"/>
      <c r="D97" s="457" t="s">
        <v>10</v>
      </c>
      <c r="E97" s="113" t="e">
        <f t="shared" ref="E97" si="1649">IF(AK97="&lt;1","&lt;1",ROUND(AK97,IF(AK97&lt;100,0,-1)))</f>
        <v>#REF!</v>
      </c>
      <c r="F97" s="113" t="e">
        <f t="shared" ref="F97" si="1650">IF(AL97="&lt;1","&lt;1",ROUND(AL97,IF(AL97&lt;100,0,-1)))</f>
        <v>#REF!</v>
      </c>
      <c r="G97" s="113" t="e">
        <f t="shared" ref="G97" si="1651">IF(AM97="&lt;1","&lt;1",ROUND(AM97,IF(AM97&lt;100,0,-1)))</f>
        <v>#REF!</v>
      </c>
      <c r="H97" s="113" t="e">
        <f t="shared" ref="H97" si="1652">IF(AN97="&lt;1","&lt;1",ROUND(AN97,IF(AN97&lt;100,0,-1)))</f>
        <v>#REF!</v>
      </c>
      <c r="I97" s="113" t="e">
        <f t="shared" ref="I97" si="1653">IF(AO97="&lt;1","&lt;1",ROUND(AO97,IF(AO97&lt;100,0,-1)))</f>
        <v>#REF!</v>
      </c>
      <c r="J97" s="113" t="e">
        <f t="shared" ref="J97" si="1654">IF(AP97="&lt;1","&lt;1",ROUND(AP97,IF(AP97&lt;100,0,-1)))</f>
        <v>#REF!</v>
      </c>
      <c r="K97" s="113" t="e">
        <f t="shared" ref="K97" si="1655">IF(AQ97="&lt;1","&lt;1",ROUND(AQ97,IF(AQ97&lt;100,0,-1)))</f>
        <v>#REF!</v>
      </c>
      <c r="L97" s="113" t="e">
        <f t="shared" ref="L97" si="1656">IF(AR97="&lt;1","&lt;1",ROUND(AR97,IF(AR97&lt;100,0,-1)))</f>
        <v>#REF!</v>
      </c>
      <c r="M97" s="113" t="e">
        <f t="shared" ref="M97" si="1657">IF(AS97="&lt;1","&lt;1",ROUND(AS97,IF(AS97&lt;100,0,-1)))</f>
        <v>#REF!</v>
      </c>
      <c r="N97" s="113" t="e">
        <f>IF(AT97="&lt;1","&lt;1",ROUND(AT97,IF(AT97&lt;100,0,-1)))</f>
        <v>#REF!</v>
      </c>
      <c r="O97" s="113" t="e">
        <f t="shared" ref="O97" si="1658">IF(AU97="&lt;1","&lt;1",ROUND(AU97,IF(AU97&lt;100,0,-1)))</f>
        <v>#REF!</v>
      </c>
      <c r="P97" s="458" t="e">
        <f t="shared" ref="P97" si="1659">IF(AV97="&lt;1","&lt;1",ROUND(AV97,IF(AV97&lt;100,0,-1)))</f>
        <v>#REF!</v>
      </c>
      <c r="Q97" s="459" t="e">
        <f t="shared" ref="Q97" si="1660">IF(AW97="&lt;1","&lt;1",ROUND(AW97,IF(AW97&lt;100,0,-1)))</f>
        <v>#REF!</v>
      </c>
      <c r="R97" s="113" t="e">
        <f t="shared" ref="R97" si="1661">IF(AX97="&lt;1","&lt;1",ROUND(AX97,IF(AX97&lt;100,0,-1)))</f>
        <v>#REF!</v>
      </c>
      <c r="S97" s="113" t="e">
        <f t="shared" ref="S97" si="1662">IF(AY97="&lt;1","&lt;1",ROUND(AY97,IF(AY97&lt;100,0,-1)))</f>
        <v>#REF!</v>
      </c>
      <c r="T97" s="113" t="e">
        <f t="shared" ref="T97" si="1663">IF(AZ97="&lt;1","&lt;1",ROUND(AZ97,IF(AZ97&lt;100,0,-1)))</f>
        <v>#REF!</v>
      </c>
      <c r="U97" s="113" t="e">
        <f t="shared" ref="U97" si="1664">IF(BA97="&lt;1","&lt;1",ROUND(BA97,IF(BA97&lt;100,0,-1)))</f>
        <v>#REF!</v>
      </c>
      <c r="V97" s="113" t="e">
        <f t="shared" ref="V97" si="1665">IF(BB97="&lt;1","&lt;1",ROUND(BB97,IF(BB97&lt;100,0,-1)))</f>
        <v>#REF!</v>
      </c>
      <c r="W97" s="113" t="e">
        <f t="shared" ref="W97" si="1666">IF(BC97="&lt;1","&lt;1",ROUND(BC97,IF(BC97&lt;100,0,-1)))</f>
        <v>#REF!</v>
      </c>
      <c r="X97" s="113" t="e">
        <f t="shared" ref="X97" si="1667">IF(BD97="&lt;1","&lt;1",ROUND(BD97,IF(BD97&lt;100,0,-1)))</f>
        <v>#REF!</v>
      </c>
      <c r="Y97" s="113" t="e">
        <f t="shared" ref="Y97" si="1668">IF(BE97="&lt;1","&lt;1",ROUND(BE97,IF(BE97&lt;100,0,-1)))</f>
        <v>#REF!</v>
      </c>
      <c r="Z97" s="113" t="e">
        <f t="shared" ref="Z97" si="1669">IF(BF97="&lt;1","&lt;1",ROUND(BF97,IF(BF97&lt;100,0,-1)))</f>
        <v>#REF!</v>
      </c>
      <c r="AA97" s="113" t="e">
        <f t="shared" ref="AA97" si="1670">IF(BG97="&lt;1","&lt;1",ROUND(BG97,IF(BG97&lt;100,0,-1)))</f>
        <v>#REF!</v>
      </c>
      <c r="AB97" s="482" t="e">
        <f t="shared" ref="AB97" si="1671">IF(BH97="&lt;1","&lt;1",ROUND(BH97,IF(BH97&lt;100,0,-1)))</f>
        <v>#REF!</v>
      </c>
      <c r="AC97" s="114" t="e">
        <f>IF(AVERAGEA(AK97:BH97)&lt;1,"&lt;1",ROUND(AVERAGEA(AK97:BH97),IF(AVERAGEA(AK97:BH97)&lt;100,0,-1)))</f>
        <v>#REF!</v>
      </c>
      <c r="AD97" s="110" t="e">
        <f>IF(MAXA(AK97:BH97)&lt;1,"&lt;1",MAXA(AK97:BH97))</f>
        <v>#REF!</v>
      </c>
      <c r="AE97" s="135" t="e">
        <f>IF(MINA(AK97:BH97)&lt;1,"&lt;1",MINA(AK97:BH97))</f>
        <v>#REF!</v>
      </c>
      <c r="AF97" s="99" t="e">
        <f>AVERAGEA(AK97:BH97)</f>
        <v>#REF!</v>
      </c>
      <c r="AK97" s="113" t="e">
        <f>#REF!</f>
        <v>#REF!</v>
      </c>
      <c r="AL97" s="113" t="e">
        <f>#REF!</f>
        <v>#REF!</v>
      </c>
      <c r="AM97" s="113" t="e">
        <f>#REF!</f>
        <v>#REF!</v>
      </c>
      <c r="AN97" s="113" t="e">
        <f>#REF!</f>
        <v>#REF!</v>
      </c>
      <c r="AO97" s="113" t="e">
        <f>#REF!</f>
        <v>#REF!</v>
      </c>
      <c r="AP97" s="113" t="e">
        <f>#REF!</f>
        <v>#REF!</v>
      </c>
      <c r="AQ97" s="113" t="e">
        <f>#REF!</f>
        <v>#REF!</v>
      </c>
      <c r="AR97" s="113" t="e">
        <f>#REF!</f>
        <v>#REF!</v>
      </c>
      <c r="AS97" s="113" t="e">
        <f>#REF!</f>
        <v>#REF!</v>
      </c>
      <c r="AT97" s="113" t="e">
        <f>#REF!</f>
        <v>#REF!</v>
      </c>
      <c r="AU97" s="113" t="e">
        <f>#REF!</f>
        <v>#REF!</v>
      </c>
      <c r="AV97" s="458" t="e">
        <f>#REF!</f>
        <v>#REF!</v>
      </c>
      <c r="AW97" s="459" t="e">
        <f>#REF!</f>
        <v>#REF!</v>
      </c>
      <c r="AX97" s="113" t="e">
        <f>#REF!</f>
        <v>#REF!</v>
      </c>
      <c r="AY97" s="113" t="e">
        <f>#REF!</f>
        <v>#REF!</v>
      </c>
      <c r="AZ97" s="113" t="e">
        <f>#REF!</f>
        <v>#REF!</v>
      </c>
      <c r="BA97" s="113" t="e">
        <f>#REF!</f>
        <v>#REF!</v>
      </c>
      <c r="BB97" s="113" t="e">
        <f>#REF!</f>
        <v>#REF!</v>
      </c>
      <c r="BC97" s="113" t="e">
        <f>#REF!</f>
        <v>#REF!</v>
      </c>
      <c r="BD97" s="113" t="e">
        <f>#REF!</f>
        <v>#REF!</v>
      </c>
      <c r="BE97" s="113" t="e">
        <f>#REF!</f>
        <v>#REF!</v>
      </c>
      <c r="BF97" s="113" t="e">
        <f>#REF!</f>
        <v>#REF!</v>
      </c>
      <c r="BG97" s="113" t="e">
        <f>#REF!</f>
        <v>#REF!</v>
      </c>
      <c r="BH97" s="482" t="e">
        <f>#REF!</f>
        <v>#REF!</v>
      </c>
      <c r="BI97" s="606"/>
      <c r="BJ97" s="455"/>
      <c r="BK97" s="455"/>
      <c r="BL97" s="455"/>
      <c r="BM97" s="455"/>
      <c r="BN97" s="455"/>
      <c r="BO97" s="455"/>
      <c r="BP97" s="455"/>
      <c r="BQ97" s="455"/>
    </row>
    <row r="98" spans="1:69" s="454" customFormat="1" ht="12.95" customHeight="1" x14ac:dyDescent="0.15">
      <c r="A98" s="1439"/>
      <c r="B98" s="464" t="s">
        <v>3</v>
      </c>
      <c r="C98" s="686"/>
      <c r="D98" s="465" t="s">
        <v>10</v>
      </c>
      <c r="E98" s="578" t="e">
        <f t="shared" ref="E98:E103" si="1672">TEXT(AK98,IF(AK98&lt;10,"0.0;_・","0;_・"))</f>
        <v>#REF!</v>
      </c>
      <c r="F98" s="578" t="e">
        <f t="shared" ref="F98:F103" si="1673">TEXT(AL98,IF(AL98&lt;10,"0.0;_・","0;_・"))</f>
        <v>#REF!</v>
      </c>
      <c r="G98" s="578" t="e">
        <f t="shared" ref="G98:G103" si="1674">TEXT(AM98,IF(AM98&lt;10,"0.0;_・","0;_・"))</f>
        <v>#REF!</v>
      </c>
      <c r="H98" s="578" t="e">
        <f t="shared" ref="H98:H103" si="1675">TEXT(AN98,IF(AN98&lt;10,"0.0;_・","0;_・"))</f>
        <v>#REF!</v>
      </c>
      <c r="I98" s="578" t="e">
        <f t="shared" ref="I98:I103" si="1676">TEXT(AO98,IF(AO98&lt;10,"0.0;_・","0;_・"))</f>
        <v>#REF!</v>
      </c>
      <c r="J98" s="578" t="e">
        <f t="shared" ref="J98:J103" si="1677">TEXT(AP98,IF(AP98&lt;10,"0.0;_・","0;_・"))</f>
        <v>#REF!</v>
      </c>
      <c r="K98" s="578" t="e">
        <f t="shared" ref="K98:K103" si="1678">TEXT(AQ98,IF(AQ98&lt;10,"0.0;_・","0;_・"))</f>
        <v>#REF!</v>
      </c>
      <c r="L98" s="578" t="e">
        <f t="shared" ref="L98:L103" si="1679">TEXT(AR98,IF(AR98&lt;10,"0.0;_・","0;_・"))</f>
        <v>#REF!</v>
      </c>
      <c r="M98" s="578" t="e">
        <f t="shared" ref="M98:M103" si="1680">TEXT(AS98,IF(AS98&lt;10,"0.0;_・","0;_・"))</f>
        <v>#REF!</v>
      </c>
      <c r="N98" s="578" t="e">
        <f t="shared" ref="N98:N103" si="1681">TEXT(AT98,IF(AT98&lt;10,"0.0;_・","0;_・"))</f>
        <v>#REF!</v>
      </c>
      <c r="O98" s="578" t="e">
        <f t="shared" ref="O98:O103" si="1682">TEXT(AU98,IF(AU98&lt;10,"0.0;_・","0;_・"))</f>
        <v>#REF!</v>
      </c>
      <c r="P98" s="579" t="e">
        <f t="shared" ref="P98:P103" si="1683">TEXT(AV98,IF(AV98&lt;10,"0.0;_・","0;_・"))</f>
        <v>#REF!</v>
      </c>
      <c r="Q98" s="580" t="e">
        <f t="shared" ref="Q98:Q103" si="1684">TEXT(AW98,IF(AW98&lt;10,"0.0;_・","0;_・"))</f>
        <v>#REF!</v>
      </c>
      <c r="R98" s="578" t="e">
        <f t="shared" ref="R98:R103" si="1685">TEXT(AX98,IF(AX98&lt;10,"0.0;_・","0;_・"))</f>
        <v>#REF!</v>
      </c>
      <c r="S98" s="578" t="e">
        <f t="shared" ref="S98:S103" si="1686">TEXT(AY98,IF(AY98&lt;10,"0.0;_・","0;_・"))</f>
        <v>#REF!</v>
      </c>
      <c r="T98" s="578" t="e">
        <f t="shared" ref="T98:T103" si="1687">TEXT(AZ98,IF(AZ98&lt;10,"0.0;_・","0;_・"))</f>
        <v>#REF!</v>
      </c>
      <c r="U98" s="578" t="e">
        <f t="shared" ref="U98:U103" si="1688">TEXT(BA98,IF(BA98&lt;10,"0.0;_・","0;_・"))</f>
        <v>#REF!</v>
      </c>
      <c r="V98" s="578" t="e">
        <f t="shared" ref="V98:V103" si="1689">TEXT(BB98,IF(BB98&lt;10,"0.0;_・","0;_・"))</f>
        <v>#REF!</v>
      </c>
      <c r="W98" s="578" t="e">
        <f t="shared" ref="W98:W103" si="1690">TEXT(BC98,IF(BC98&lt;10,"0.0;_・","0;_・"))</f>
        <v>#REF!</v>
      </c>
      <c r="X98" s="578" t="e">
        <f t="shared" ref="X98:X103" si="1691">TEXT(BD98,IF(BD98&lt;10,"0.0;_・","0;_・"))</f>
        <v>#REF!</v>
      </c>
      <c r="Y98" s="578" t="e">
        <f t="shared" ref="Y98:Y103" si="1692">TEXT(BE98,IF(BE98&lt;10,"0.0;_・","0;_・"))</f>
        <v>#REF!</v>
      </c>
      <c r="Z98" s="578" t="e">
        <f t="shared" ref="Z98:Z103" si="1693">TEXT(BF98,IF(BF98&lt;10,"0.0;_・","0;_・"))</f>
        <v>#REF!</v>
      </c>
      <c r="AA98" s="578" t="e">
        <f t="shared" ref="AA98:AA103" si="1694">TEXT(BG98,IF(BG98&lt;10,"0.0;_・","0;_・"))</f>
        <v>#REF!</v>
      </c>
      <c r="AB98" s="593" t="e">
        <f t="shared" ref="AB98:AB103" si="1695">TEXT(BH98,IF(BH98&lt;10,"0.0;_・","0;_・"))</f>
        <v>#REF!</v>
      </c>
      <c r="AC98" s="623" t="e">
        <f>IF(AVERAGEA(AK98:BH98)&lt;1,"&lt;1.0",TEXT(AVERAGEA(AK98:BH98),IF(AVERAGEA(AK98:BH98)&lt;10,"0.0;_・","0;_・")))</f>
        <v>#REF!</v>
      </c>
      <c r="AD98" s="242" t="e">
        <f>IF(MAXA(AK98:BH98)&lt;1,"&lt;1.0",TEXT(MAXA(AK98:BH98),IF(MAXA(AK98:BH98)&lt;10,"0.0;_・","0;_・")))</f>
        <v>#REF!</v>
      </c>
      <c r="AE98" s="302" t="e">
        <f>IF(MINA(AK98:BH98)&lt;1,"&lt;1.0",TEXT(MINA(AK98:BH98),IF(MINA(AK98:BH98)&lt;10,"0.0;_・","0;_・")))</f>
        <v>#REF!</v>
      </c>
      <c r="AF98" s="460" t="e">
        <f t="shared" ref="AF98:AF105" si="1696">AVERAGE(AK98:BH98)</f>
        <v>#REF!</v>
      </c>
      <c r="AK98" s="146" t="e">
        <f>#REF!</f>
        <v>#REF!</v>
      </c>
      <c r="AL98" s="146" t="e">
        <f>#REF!</f>
        <v>#REF!</v>
      </c>
      <c r="AM98" s="146" t="e">
        <f>#REF!</f>
        <v>#REF!</v>
      </c>
      <c r="AN98" s="146" t="e">
        <f>#REF!</f>
        <v>#REF!</v>
      </c>
      <c r="AO98" s="146" t="e">
        <f>#REF!</f>
        <v>#REF!</v>
      </c>
      <c r="AP98" s="146" t="e">
        <f>#REF!</f>
        <v>#REF!</v>
      </c>
      <c r="AQ98" s="146" t="e">
        <f>#REF!</f>
        <v>#REF!</v>
      </c>
      <c r="AR98" s="146" t="e">
        <f>#REF!</f>
        <v>#REF!</v>
      </c>
      <c r="AS98" s="146" t="e">
        <f>#REF!</f>
        <v>#REF!</v>
      </c>
      <c r="AT98" s="146" t="e">
        <f>#REF!</f>
        <v>#REF!</v>
      </c>
      <c r="AU98" s="146" t="e">
        <f>#REF!</f>
        <v>#REF!</v>
      </c>
      <c r="AV98" s="466" t="e">
        <f>#REF!</f>
        <v>#REF!</v>
      </c>
      <c r="AW98" s="467" t="e">
        <f>#REF!</f>
        <v>#REF!</v>
      </c>
      <c r="AX98" s="146" t="e">
        <f>#REF!</f>
        <v>#REF!</v>
      </c>
      <c r="AY98" s="146" t="e">
        <f>#REF!</f>
        <v>#REF!</v>
      </c>
      <c r="AZ98" s="146" t="e">
        <f>#REF!</f>
        <v>#REF!</v>
      </c>
      <c r="BA98" s="146" t="e">
        <f>#REF!</f>
        <v>#REF!</v>
      </c>
      <c r="BB98" s="146" t="e">
        <f>#REF!</f>
        <v>#REF!</v>
      </c>
      <c r="BC98" s="146" t="e">
        <f>#REF!</f>
        <v>#REF!</v>
      </c>
      <c r="BD98" s="146" t="e">
        <f>#REF!</f>
        <v>#REF!</v>
      </c>
      <c r="BE98" s="146" t="e">
        <f>#REF!</f>
        <v>#REF!</v>
      </c>
      <c r="BF98" s="146" t="e">
        <f>#REF!</f>
        <v>#REF!</v>
      </c>
      <c r="BG98" s="146" t="e">
        <f>#REF!</f>
        <v>#REF!</v>
      </c>
      <c r="BH98" s="509" t="e">
        <f>#REF!</f>
        <v>#REF!</v>
      </c>
      <c r="BI98" s="607"/>
      <c r="BJ98" s="455"/>
      <c r="BK98" s="455"/>
      <c r="BL98" s="455"/>
      <c r="BM98" s="455"/>
      <c r="BN98" s="455"/>
      <c r="BO98" s="455"/>
      <c r="BP98" s="455"/>
      <c r="BQ98" s="455"/>
    </row>
    <row r="99" spans="1:69" s="454" customFormat="1" ht="12.95" customHeight="1" x14ac:dyDescent="0.15">
      <c r="A99" s="1439"/>
      <c r="B99" s="440" t="s">
        <v>76</v>
      </c>
      <c r="C99" s="687"/>
      <c r="D99" s="468" t="s">
        <v>18</v>
      </c>
      <c r="E99" s="581" t="e">
        <f t="shared" si="1672"/>
        <v>#REF!</v>
      </c>
      <c r="F99" s="581" t="e">
        <f t="shared" si="1673"/>
        <v>#REF!</v>
      </c>
      <c r="G99" s="581" t="e">
        <f t="shared" si="1674"/>
        <v>#REF!</v>
      </c>
      <c r="H99" s="581" t="e">
        <f t="shared" si="1675"/>
        <v>#REF!</v>
      </c>
      <c r="I99" s="581" t="e">
        <f t="shared" si="1676"/>
        <v>#REF!</v>
      </c>
      <c r="J99" s="581" t="e">
        <f t="shared" si="1677"/>
        <v>#REF!</v>
      </c>
      <c r="K99" s="581" t="e">
        <f t="shared" si="1678"/>
        <v>#REF!</v>
      </c>
      <c r="L99" s="581" t="e">
        <f t="shared" si="1679"/>
        <v>#REF!</v>
      </c>
      <c r="M99" s="581" t="e">
        <f t="shared" si="1680"/>
        <v>#REF!</v>
      </c>
      <c r="N99" s="581" t="e">
        <f t="shared" si="1681"/>
        <v>#REF!</v>
      </c>
      <c r="O99" s="581" t="e">
        <f t="shared" si="1682"/>
        <v>#REF!</v>
      </c>
      <c r="P99" s="582" t="e">
        <f t="shared" si="1683"/>
        <v>#REF!</v>
      </c>
      <c r="Q99" s="586" t="e">
        <f t="shared" si="1684"/>
        <v>#REF!</v>
      </c>
      <c r="R99" s="581" t="e">
        <f t="shared" si="1685"/>
        <v>#REF!</v>
      </c>
      <c r="S99" s="581" t="e">
        <f t="shared" si="1686"/>
        <v>#REF!</v>
      </c>
      <c r="T99" s="581" t="e">
        <f t="shared" si="1687"/>
        <v>#REF!</v>
      </c>
      <c r="U99" s="581" t="e">
        <f t="shared" si="1688"/>
        <v>#REF!</v>
      </c>
      <c r="V99" s="581" t="e">
        <f t="shared" si="1689"/>
        <v>#REF!</v>
      </c>
      <c r="W99" s="581" t="e">
        <f t="shared" si="1690"/>
        <v>#REF!</v>
      </c>
      <c r="X99" s="581" t="e">
        <f t="shared" si="1691"/>
        <v>#REF!</v>
      </c>
      <c r="Y99" s="581" t="e">
        <f t="shared" si="1692"/>
        <v>#REF!</v>
      </c>
      <c r="Z99" s="581" t="e">
        <f t="shared" si="1693"/>
        <v>#REF!</v>
      </c>
      <c r="AA99" s="581" t="e">
        <f t="shared" si="1694"/>
        <v>#REF!</v>
      </c>
      <c r="AB99" s="587" t="e">
        <f t="shared" si="1695"/>
        <v>#REF!</v>
      </c>
      <c r="AC99" s="618" t="e">
        <f t="shared" ref="AC99:AC101" si="1697">IF(AVERAGEA(AK99:BH99)&lt;0.1,"&lt;0.1",TEXT(AVERAGEA(AK99:BH99),IF(AVERAGEA(AK99:BH99)&lt;10,"0.0;_・","0;_・")))</f>
        <v>#REF!</v>
      </c>
      <c r="AD99" s="261" t="e">
        <f t="shared" ref="AD99:AD101" si="1698">IF(MAXA(AK99:BH99)&lt;0.1,"&lt;0.1",TEXT(MAXA(AK99:BH99),IF(MAXA(AK99:BH99)&lt;10,"0.0;_・","0;_・")))</f>
        <v>#REF!</v>
      </c>
      <c r="AE99" s="474" t="e">
        <f t="shared" ref="AE99:AE101" si="1699">IF(MINA(AK99:BH99)&lt;0.1,"&lt;0.1",TEXT(MINA(AK99:BH99),IF(MINA(AK99:BH99)&lt;10,"0.0;_・","0;_・")))</f>
        <v>#REF!</v>
      </c>
      <c r="AF99" s="460" t="e">
        <f t="shared" si="1696"/>
        <v>#REF!</v>
      </c>
      <c r="AK99" s="147" t="e">
        <f>#REF!</f>
        <v>#REF!</v>
      </c>
      <c r="AL99" s="147" t="e">
        <f>#REF!</f>
        <v>#REF!</v>
      </c>
      <c r="AM99" s="147" t="e">
        <f>#REF!</f>
        <v>#REF!</v>
      </c>
      <c r="AN99" s="147" t="e">
        <f>#REF!</f>
        <v>#REF!</v>
      </c>
      <c r="AO99" s="147" t="e">
        <f>#REF!</f>
        <v>#REF!</v>
      </c>
      <c r="AP99" s="147" t="e">
        <f>#REF!</f>
        <v>#REF!</v>
      </c>
      <c r="AQ99" s="147" t="e">
        <f>#REF!</f>
        <v>#REF!</v>
      </c>
      <c r="AR99" s="147" t="e">
        <f>#REF!</f>
        <v>#REF!</v>
      </c>
      <c r="AS99" s="147" t="e">
        <f>#REF!</f>
        <v>#REF!</v>
      </c>
      <c r="AT99" s="147" t="e">
        <f>#REF!</f>
        <v>#REF!</v>
      </c>
      <c r="AU99" s="147" t="e">
        <f>#REF!</f>
        <v>#REF!</v>
      </c>
      <c r="AV99" s="470" t="e">
        <f>#REF!</f>
        <v>#REF!</v>
      </c>
      <c r="AW99" s="510" t="e">
        <f>#REF!</f>
        <v>#REF!</v>
      </c>
      <c r="AX99" s="147" t="e">
        <f>#REF!</f>
        <v>#REF!</v>
      </c>
      <c r="AY99" s="147" t="e">
        <f>#REF!</f>
        <v>#REF!</v>
      </c>
      <c r="AZ99" s="147" t="e">
        <f>#REF!</f>
        <v>#REF!</v>
      </c>
      <c r="BA99" s="147" t="e">
        <f>#REF!</f>
        <v>#REF!</v>
      </c>
      <c r="BB99" s="147" t="e">
        <f>#REF!</f>
        <v>#REF!</v>
      </c>
      <c r="BC99" s="147" t="e">
        <f>#REF!</f>
        <v>#REF!</v>
      </c>
      <c r="BD99" s="147" t="e">
        <f>#REF!</f>
        <v>#REF!</v>
      </c>
      <c r="BE99" s="147" t="e">
        <f>#REF!</f>
        <v>#REF!</v>
      </c>
      <c r="BF99" s="147" t="e">
        <f>#REF!</f>
        <v>#REF!</v>
      </c>
      <c r="BG99" s="147" t="e">
        <f>#REF!</f>
        <v>#REF!</v>
      </c>
      <c r="BH99" s="511" t="e">
        <f>#REF!</f>
        <v>#REF!</v>
      </c>
      <c r="BI99" s="607"/>
      <c r="BJ99" s="455"/>
      <c r="BK99" s="455"/>
      <c r="BL99" s="455"/>
      <c r="BM99" s="455"/>
      <c r="BN99" s="455"/>
      <c r="BO99" s="455"/>
      <c r="BP99" s="455"/>
      <c r="BQ99" s="455"/>
    </row>
    <row r="100" spans="1:69" s="454" customFormat="1" ht="12.95" customHeight="1" x14ac:dyDescent="0.15">
      <c r="A100" s="1439"/>
      <c r="B100" s="475" t="s">
        <v>77</v>
      </c>
      <c r="C100" s="684"/>
      <c r="D100" s="476" t="s">
        <v>10</v>
      </c>
      <c r="E100" s="128" t="e">
        <f t="shared" si="1672"/>
        <v>#REF!</v>
      </c>
      <c r="F100" s="128" t="e">
        <f t="shared" si="1673"/>
        <v>#REF!</v>
      </c>
      <c r="G100" s="128" t="e">
        <f t="shared" si="1674"/>
        <v>#REF!</v>
      </c>
      <c r="H100" s="128" t="e">
        <f t="shared" si="1675"/>
        <v>#REF!</v>
      </c>
      <c r="I100" s="128" t="e">
        <f t="shared" si="1676"/>
        <v>#REF!</v>
      </c>
      <c r="J100" s="128" t="e">
        <f t="shared" si="1677"/>
        <v>#REF!</v>
      </c>
      <c r="K100" s="128" t="e">
        <f t="shared" si="1678"/>
        <v>#REF!</v>
      </c>
      <c r="L100" s="128" t="e">
        <f t="shared" si="1679"/>
        <v>#REF!</v>
      </c>
      <c r="M100" s="128" t="e">
        <f t="shared" si="1680"/>
        <v>#REF!</v>
      </c>
      <c r="N100" s="128" t="e">
        <f t="shared" si="1681"/>
        <v>#REF!</v>
      </c>
      <c r="O100" s="128" t="e">
        <f t="shared" si="1682"/>
        <v>#REF!</v>
      </c>
      <c r="P100" s="584" t="e">
        <f t="shared" si="1683"/>
        <v>#REF!</v>
      </c>
      <c r="Q100" s="479" t="e">
        <f t="shared" si="1684"/>
        <v>#REF!</v>
      </c>
      <c r="R100" s="128" t="e">
        <f t="shared" si="1685"/>
        <v>#REF!</v>
      </c>
      <c r="S100" s="128" t="e">
        <f t="shared" si="1686"/>
        <v>#REF!</v>
      </c>
      <c r="T100" s="128" t="e">
        <f t="shared" si="1687"/>
        <v>#REF!</v>
      </c>
      <c r="U100" s="128" t="e">
        <f t="shared" si="1688"/>
        <v>#REF!</v>
      </c>
      <c r="V100" s="128" t="e">
        <f t="shared" si="1689"/>
        <v>#REF!</v>
      </c>
      <c r="W100" s="128" t="e">
        <f t="shared" si="1690"/>
        <v>#REF!</v>
      </c>
      <c r="X100" s="128" t="e">
        <f t="shared" si="1691"/>
        <v>#REF!</v>
      </c>
      <c r="Y100" s="128" t="e">
        <f t="shared" si="1692"/>
        <v>#REF!</v>
      </c>
      <c r="Z100" s="128" t="e">
        <f t="shared" si="1693"/>
        <v>#REF!</v>
      </c>
      <c r="AA100" s="128" t="e">
        <f t="shared" si="1694"/>
        <v>#REF!</v>
      </c>
      <c r="AB100" s="512" t="e">
        <f t="shared" si="1695"/>
        <v>#REF!</v>
      </c>
      <c r="AC100" s="619" t="e">
        <f t="shared" si="1697"/>
        <v>#REF!</v>
      </c>
      <c r="AD100" s="264" t="e">
        <f t="shared" si="1698"/>
        <v>#REF!</v>
      </c>
      <c r="AE100" s="481" t="e">
        <f t="shared" si="1699"/>
        <v>#REF!</v>
      </c>
      <c r="AF100" s="460" t="e">
        <f t="shared" si="1696"/>
        <v>#REF!</v>
      </c>
      <c r="AK100" s="128" t="e">
        <f>#REF!</f>
        <v>#REF!</v>
      </c>
      <c r="AL100" s="128" t="e">
        <f>#REF!</f>
        <v>#REF!</v>
      </c>
      <c r="AM100" s="128" t="e">
        <f>#REF!</f>
        <v>#REF!</v>
      </c>
      <c r="AN100" s="477" t="e">
        <f>#REF!</f>
        <v>#REF!</v>
      </c>
      <c r="AO100" s="128" t="e">
        <f>#REF!</f>
        <v>#REF!</v>
      </c>
      <c r="AP100" s="128" t="e">
        <f>#REF!</f>
        <v>#REF!</v>
      </c>
      <c r="AQ100" s="477" t="e">
        <f>#REF!</f>
        <v>#REF!</v>
      </c>
      <c r="AR100" s="128" t="e">
        <f>#REF!</f>
        <v>#REF!</v>
      </c>
      <c r="AS100" s="128" t="e">
        <f>#REF!</f>
        <v>#REF!</v>
      </c>
      <c r="AT100" s="128" t="e">
        <f>#REF!</f>
        <v>#REF!</v>
      </c>
      <c r="AU100" s="128" t="e">
        <f>#REF!</f>
        <v>#REF!</v>
      </c>
      <c r="AV100" s="478" t="e">
        <f>#REF!</f>
        <v>#REF!</v>
      </c>
      <c r="AW100" s="479" t="e">
        <f>#REF!</f>
        <v>#REF!</v>
      </c>
      <c r="AX100" s="128" t="e">
        <f>#REF!</f>
        <v>#REF!</v>
      </c>
      <c r="AY100" s="128" t="e">
        <f>#REF!</f>
        <v>#REF!</v>
      </c>
      <c r="AZ100" s="128" t="e">
        <f>#REF!</f>
        <v>#REF!</v>
      </c>
      <c r="BA100" s="128" t="e">
        <f>#REF!</f>
        <v>#REF!</v>
      </c>
      <c r="BB100" s="128" t="e">
        <f>#REF!</f>
        <v>#REF!</v>
      </c>
      <c r="BC100" s="128" t="e">
        <f>#REF!</f>
        <v>#REF!</v>
      </c>
      <c r="BD100" s="128" t="e">
        <f>#REF!</f>
        <v>#REF!</v>
      </c>
      <c r="BE100" s="128" t="e">
        <f>#REF!</f>
        <v>#REF!</v>
      </c>
      <c r="BF100" s="128" t="e">
        <f>#REF!</f>
        <v>#REF!</v>
      </c>
      <c r="BG100" s="128" t="e">
        <f>#REF!</f>
        <v>#REF!</v>
      </c>
      <c r="BH100" s="512" t="e">
        <f>#REF!</f>
        <v>#REF!</v>
      </c>
      <c r="BI100" s="606"/>
      <c r="BJ100" s="455"/>
      <c r="BK100" s="455"/>
      <c r="BL100" s="455"/>
      <c r="BM100" s="455"/>
      <c r="BN100" s="455"/>
      <c r="BO100" s="455"/>
      <c r="BP100" s="455"/>
      <c r="BQ100" s="455"/>
    </row>
    <row r="101" spans="1:69" s="454" customFormat="1" ht="12.95" customHeight="1" x14ac:dyDescent="0.15">
      <c r="A101" s="1439"/>
      <c r="B101" s="475" t="s">
        <v>78</v>
      </c>
      <c r="C101" s="684"/>
      <c r="D101" s="476" t="s">
        <v>10</v>
      </c>
      <c r="E101" s="545" t="e">
        <f t="shared" si="1672"/>
        <v>#REF!</v>
      </c>
      <c r="F101" s="545" t="e">
        <f t="shared" si="1673"/>
        <v>#REF!</v>
      </c>
      <c r="G101" s="545" t="e">
        <f t="shared" si="1674"/>
        <v>#REF!</v>
      </c>
      <c r="H101" s="545" t="e">
        <f t="shared" si="1675"/>
        <v>#REF!</v>
      </c>
      <c r="I101" s="545" t="e">
        <f t="shared" si="1676"/>
        <v>#REF!</v>
      </c>
      <c r="J101" s="545" t="e">
        <f t="shared" si="1677"/>
        <v>#REF!</v>
      </c>
      <c r="K101" s="545" t="e">
        <f t="shared" si="1678"/>
        <v>#REF!</v>
      </c>
      <c r="L101" s="545" t="e">
        <f t="shared" si="1679"/>
        <v>#REF!</v>
      </c>
      <c r="M101" s="545" t="e">
        <f t="shared" si="1680"/>
        <v>#REF!</v>
      </c>
      <c r="N101" s="545" t="e">
        <f t="shared" si="1681"/>
        <v>#REF!</v>
      </c>
      <c r="O101" s="545" t="e">
        <f t="shared" si="1682"/>
        <v>#REF!</v>
      </c>
      <c r="P101" s="576" t="e">
        <f t="shared" si="1683"/>
        <v>#REF!</v>
      </c>
      <c r="Q101" s="577" t="e">
        <f t="shared" si="1684"/>
        <v>#REF!</v>
      </c>
      <c r="R101" s="545" t="e">
        <f t="shared" si="1685"/>
        <v>#REF!</v>
      </c>
      <c r="S101" s="545" t="e">
        <f t="shared" si="1686"/>
        <v>#REF!</v>
      </c>
      <c r="T101" s="545" t="e">
        <f t="shared" si="1687"/>
        <v>#REF!</v>
      </c>
      <c r="U101" s="545" t="e">
        <f t="shared" si="1688"/>
        <v>#REF!</v>
      </c>
      <c r="V101" s="545" t="e">
        <f t="shared" si="1689"/>
        <v>#REF!</v>
      </c>
      <c r="W101" s="545" t="e">
        <f t="shared" si="1690"/>
        <v>#REF!</v>
      </c>
      <c r="X101" s="545" t="e">
        <f t="shared" si="1691"/>
        <v>#REF!</v>
      </c>
      <c r="Y101" s="545" t="e">
        <f t="shared" si="1692"/>
        <v>#REF!</v>
      </c>
      <c r="Z101" s="545" t="e">
        <f t="shared" si="1693"/>
        <v>#REF!</v>
      </c>
      <c r="AA101" s="545" t="e">
        <f t="shared" si="1694"/>
        <v>#REF!</v>
      </c>
      <c r="AB101" s="592" t="e">
        <f t="shared" si="1695"/>
        <v>#REF!</v>
      </c>
      <c r="AC101" s="620" t="e">
        <f t="shared" si="1697"/>
        <v>#REF!</v>
      </c>
      <c r="AD101" s="259" t="e">
        <f t="shared" si="1698"/>
        <v>#REF!</v>
      </c>
      <c r="AE101" s="483" t="e">
        <f t="shared" si="1699"/>
        <v>#REF!</v>
      </c>
      <c r="AF101" s="460" t="e">
        <f t="shared" si="1696"/>
        <v>#REF!</v>
      </c>
      <c r="AK101" s="108" t="e">
        <f>#REF!</f>
        <v>#REF!</v>
      </c>
      <c r="AL101" s="108" t="e">
        <f>#REF!</f>
        <v>#REF!</v>
      </c>
      <c r="AM101" s="108" t="e">
        <f>#REF!</f>
        <v>#REF!</v>
      </c>
      <c r="AN101" s="108" t="e">
        <f>#REF!</f>
        <v>#REF!</v>
      </c>
      <c r="AO101" s="108" t="e">
        <f>#REF!</f>
        <v>#REF!</v>
      </c>
      <c r="AP101" s="108" t="e">
        <f>#REF!</f>
        <v>#REF!</v>
      </c>
      <c r="AQ101" s="108" t="e">
        <f>#REF!</f>
        <v>#REF!</v>
      </c>
      <c r="AR101" s="108" t="e">
        <f>#REF!</f>
        <v>#REF!</v>
      </c>
      <c r="AS101" s="108" t="e">
        <f>#REF!</f>
        <v>#REF!</v>
      </c>
      <c r="AT101" s="108" t="e">
        <f>#REF!</f>
        <v>#REF!</v>
      </c>
      <c r="AU101" s="108" t="e">
        <f>#REF!</f>
        <v>#REF!</v>
      </c>
      <c r="AV101" s="462" t="e">
        <f>#REF!</f>
        <v>#REF!</v>
      </c>
      <c r="AW101" s="463" t="e">
        <f>#REF!</f>
        <v>#REF!</v>
      </c>
      <c r="AX101" s="108" t="e">
        <f>#REF!</f>
        <v>#REF!</v>
      </c>
      <c r="AY101" s="108" t="e">
        <f>#REF!</f>
        <v>#REF!</v>
      </c>
      <c r="AZ101" s="108" t="e">
        <f>#REF!</f>
        <v>#REF!</v>
      </c>
      <c r="BA101" s="108" t="e">
        <f>#REF!</f>
        <v>#REF!</v>
      </c>
      <c r="BB101" s="108" t="e">
        <f>#REF!</f>
        <v>#REF!</v>
      </c>
      <c r="BC101" s="108" t="e">
        <f>#REF!</f>
        <v>#REF!</v>
      </c>
      <c r="BD101" s="108" t="e">
        <f>#REF!</f>
        <v>#REF!</v>
      </c>
      <c r="BE101" s="108" t="e">
        <f>#REF!</f>
        <v>#REF!</v>
      </c>
      <c r="BF101" s="108" t="e">
        <f>#REF!</f>
        <v>#REF!</v>
      </c>
      <c r="BG101" s="108" t="e">
        <f>#REF!</f>
        <v>#REF!</v>
      </c>
      <c r="BH101" s="507" t="e">
        <f>#REF!</f>
        <v>#REF!</v>
      </c>
      <c r="BI101" s="607"/>
      <c r="BJ101" s="455"/>
      <c r="BK101" s="455"/>
      <c r="BL101" s="455"/>
      <c r="BM101" s="455"/>
      <c r="BN101" s="455"/>
      <c r="BO101" s="455"/>
      <c r="BP101" s="455"/>
      <c r="BQ101" s="455"/>
    </row>
    <row r="102" spans="1:69" s="454" customFormat="1" ht="12.95" customHeight="1" x14ac:dyDescent="0.15">
      <c r="A102" s="1439"/>
      <c r="B102" s="461" t="s">
        <v>79</v>
      </c>
      <c r="C102" s="685"/>
      <c r="D102" s="457" t="s">
        <v>10</v>
      </c>
      <c r="E102" s="113" t="e">
        <f t="shared" si="1672"/>
        <v>#REF!</v>
      </c>
      <c r="F102" s="113" t="e">
        <f t="shared" si="1673"/>
        <v>#REF!</v>
      </c>
      <c r="G102" s="113" t="e">
        <f t="shared" si="1674"/>
        <v>#REF!</v>
      </c>
      <c r="H102" s="113" t="e">
        <f t="shared" si="1675"/>
        <v>#REF!</v>
      </c>
      <c r="I102" s="113" t="e">
        <f t="shared" si="1676"/>
        <v>#REF!</v>
      </c>
      <c r="J102" s="113" t="e">
        <f t="shared" si="1677"/>
        <v>#REF!</v>
      </c>
      <c r="K102" s="113" t="e">
        <f t="shared" si="1678"/>
        <v>#REF!</v>
      </c>
      <c r="L102" s="113" t="e">
        <f t="shared" si="1679"/>
        <v>#REF!</v>
      </c>
      <c r="M102" s="113" t="e">
        <f t="shared" si="1680"/>
        <v>#REF!</v>
      </c>
      <c r="N102" s="113" t="e">
        <f t="shared" si="1681"/>
        <v>#REF!</v>
      </c>
      <c r="O102" s="113" t="e">
        <f t="shared" si="1682"/>
        <v>#REF!</v>
      </c>
      <c r="P102" s="458" t="e">
        <f t="shared" si="1683"/>
        <v>#REF!</v>
      </c>
      <c r="Q102" s="459" t="e">
        <f t="shared" si="1684"/>
        <v>#REF!</v>
      </c>
      <c r="R102" s="113" t="e">
        <f t="shared" si="1685"/>
        <v>#REF!</v>
      </c>
      <c r="S102" s="113" t="e">
        <f t="shared" si="1686"/>
        <v>#REF!</v>
      </c>
      <c r="T102" s="113" t="e">
        <f t="shared" si="1687"/>
        <v>#REF!</v>
      </c>
      <c r="U102" s="113" t="e">
        <f t="shared" si="1688"/>
        <v>#REF!</v>
      </c>
      <c r="V102" s="113" t="e">
        <f t="shared" si="1689"/>
        <v>#REF!</v>
      </c>
      <c r="W102" s="113" t="e">
        <f t="shared" si="1690"/>
        <v>#REF!</v>
      </c>
      <c r="X102" s="113" t="e">
        <f t="shared" si="1691"/>
        <v>#REF!</v>
      </c>
      <c r="Y102" s="113" t="e">
        <f t="shared" si="1692"/>
        <v>#REF!</v>
      </c>
      <c r="Z102" s="113" t="e">
        <f t="shared" si="1693"/>
        <v>#REF!</v>
      </c>
      <c r="AA102" s="113" t="e">
        <f t="shared" si="1694"/>
        <v>#REF!</v>
      </c>
      <c r="AB102" s="482" t="e">
        <f t="shared" si="1695"/>
        <v>#REF!</v>
      </c>
      <c r="AC102" s="513" t="e">
        <f>IF(AVERAGEA(AK102:BH102)&lt;0.1,"&lt;0.1",TEXT(AVERAGEA(AK102:BH102),IF(AVERAGEA(AK102:BH102)&lt;10,"0.0;_・","0;_・")))</f>
        <v>#REF!</v>
      </c>
      <c r="AD102" s="259" t="e">
        <f>IF(MAXA(AK102:BH102)&lt;0.1,"&lt;0.1",TEXT(MAXA(AK102:BH102),IF(MAXA(AK102:BH102)&lt;10,"0.0;_・","0;_・")))</f>
        <v>#REF!</v>
      </c>
      <c r="AE102" s="483" t="e">
        <f>IF(MINA(AK102:BH102)&lt;0.1,"&lt;0.1",TEXT(MINA(AK102:BH102),IF(MINA(AK102:BH102)&lt;10,"0.0;_・","0;_・")))</f>
        <v>#REF!</v>
      </c>
      <c r="AF102" s="460" t="e">
        <f t="shared" si="1696"/>
        <v>#REF!</v>
      </c>
      <c r="AK102" s="113" t="e">
        <f>#REF!</f>
        <v>#REF!</v>
      </c>
      <c r="AL102" s="113" t="e">
        <f>#REF!</f>
        <v>#REF!</v>
      </c>
      <c r="AM102" s="113" t="e">
        <f>#REF!</f>
        <v>#REF!</v>
      </c>
      <c r="AN102" s="113" t="e">
        <f>#REF!</f>
        <v>#REF!</v>
      </c>
      <c r="AO102" s="113" t="e">
        <f>#REF!</f>
        <v>#REF!</v>
      </c>
      <c r="AP102" s="113" t="e">
        <f>#REF!</f>
        <v>#REF!</v>
      </c>
      <c r="AQ102" s="113" t="e">
        <f>#REF!</f>
        <v>#REF!</v>
      </c>
      <c r="AR102" s="113" t="e">
        <f>#REF!</f>
        <v>#REF!</v>
      </c>
      <c r="AS102" s="113" t="e">
        <f>#REF!</f>
        <v>#REF!</v>
      </c>
      <c r="AT102" s="113" t="e">
        <f>#REF!</f>
        <v>#REF!</v>
      </c>
      <c r="AU102" s="113" t="e">
        <f>#REF!</f>
        <v>#REF!</v>
      </c>
      <c r="AV102" s="458" t="e">
        <f>#REF!</f>
        <v>#REF!</v>
      </c>
      <c r="AW102" s="459" t="e">
        <f>#REF!</f>
        <v>#REF!</v>
      </c>
      <c r="AX102" s="113" t="e">
        <f>#REF!</f>
        <v>#REF!</v>
      </c>
      <c r="AY102" s="113" t="e">
        <f>#REF!</f>
        <v>#REF!</v>
      </c>
      <c r="AZ102" s="113" t="e">
        <f>#REF!</f>
        <v>#REF!</v>
      </c>
      <c r="BA102" s="113" t="e">
        <f>#REF!</f>
        <v>#REF!</v>
      </c>
      <c r="BB102" s="113" t="e">
        <f>#REF!</f>
        <v>#REF!</v>
      </c>
      <c r="BC102" s="113" t="e">
        <f>#REF!</f>
        <v>#REF!</v>
      </c>
      <c r="BD102" s="113" t="e">
        <f>#REF!</f>
        <v>#REF!</v>
      </c>
      <c r="BE102" s="113" t="e">
        <f>#REF!</f>
        <v>#REF!</v>
      </c>
      <c r="BF102" s="113" t="e">
        <f>#REF!</f>
        <v>#REF!</v>
      </c>
      <c r="BG102" s="113" t="e">
        <f>#REF!</f>
        <v>#REF!</v>
      </c>
      <c r="BH102" s="482" t="e">
        <f>#REF!</f>
        <v>#REF!</v>
      </c>
      <c r="BI102" s="606"/>
      <c r="BJ102" s="455"/>
      <c r="BK102" s="455"/>
      <c r="BL102" s="455"/>
      <c r="BM102" s="455"/>
      <c r="BN102" s="455"/>
      <c r="BO102" s="455"/>
      <c r="BP102" s="455"/>
      <c r="BQ102" s="455"/>
    </row>
    <row r="103" spans="1:69" s="454" customFormat="1" ht="12.95" customHeight="1" x14ac:dyDescent="0.15">
      <c r="A103" s="1439"/>
      <c r="B103" s="464" t="s">
        <v>80</v>
      </c>
      <c r="C103" s="686"/>
      <c r="D103" s="465" t="s">
        <v>10</v>
      </c>
      <c r="E103" s="578" t="e">
        <f t="shared" si="1672"/>
        <v>#REF!</v>
      </c>
      <c r="F103" s="578" t="e">
        <f t="shared" si="1673"/>
        <v>#REF!</v>
      </c>
      <c r="G103" s="578" t="e">
        <f t="shared" si="1674"/>
        <v>#REF!</v>
      </c>
      <c r="H103" s="578" t="e">
        <f t="shared" si="1675"/>
        <v>#REF!</v>
      </c>
      <c r="I103" s="578" t="e">
        <f t="shared" si="1676"/>
        <v>#REF!</v>
      </c>
      <c r="J103" s="578" t="e">
        <f t="shared" si="1677"/>
        <v>#REF!</v>
      </c>
      <c r="K103" s="578" t="e">
        <f t="shared" si="1678"/>
        <v>#REF!</v>
      </c>
      <c r="L103" s="578" t="e">
        <f t="shared" si="1679"/>
        <v>#REF!</v>
      </c>
      <c r="M103" s="578" t="e">
        <f t="shared" si="1680"/>
        <v>#REF!</v>
      </c>
      <c r="N103" s="578" t="e">
        <f t="shared" si="1681"/>
        <v>#REF!</v>
      </c>
      <c r="O103" s="578" t="e">
        <f t="shared" si="1682"/>
        <v>#REF!</v>
      </c>
      <c r="P103" s="579" t="e">
        <f t="shared" si="1683"/>
        <v>#REF!</v>
      </c>
      <c r="Q103" s="580" t="e">
        <f t="shared" si="1684"/>
        <v>#REF!</v>
      </c>
      <c r="R103" s="578" t="e">
        <f t="shared" si="1685"/>
        <v>#REF!</v>
      </c>
      <c r="S103" s="578" t="e">
        <f t="shared" si="1686"/>
        <v>#REF!</v>
      </c>
      <c r="T103" s="578" t="e">
        <f t="shared" si="1687"/>
        <v>#REF!</v>
      </c>
      <c r="U103" s="578" t="e">
        <f t="shared" si="1688"/>
        <v>#REF!</v>
      </c>
      <c r="V103" s="578" t="e">
        <f t="shared" si="1689"/>
        <v>#REF!</v>
      </c>
      <c r="W103" s="578" t="e">
        <f t="shared" si="1690"/>
        <v>#REF!</v>
      </c>
      <c r="X103" s="578" t="e">
        <f t="shared" si="1691"/>
        <v>#REF!</v>
      </c>
      <c r="Y103" s="578" t="e">
        <f t="shared" si="1692"/>
        <v>#REF!</v>
      </c>
      <c r="Z103" s="578" t="e">
        <f t="shared" si="1693"/>
        <v>#REF!</v>
      </c>
      <c r="AA103" s="578" t="e">
        <f t="shared" si="1694"/>
        <v>#REF!</v>
      </c>
      <c r="AB103" s="593" t="e">
        <f t="shared" si="1695"/>
        <v>#REF!</v>
      </c>
      <c r="AC103" s="621" t="e">
        <f t="shared" ref="AC103" si="1700">IF(AVERAGEA(AK103:BH103)&lt;0.1,"&lt;0.1",TEXT(AVERAGEA(AK103:BH103),IF(AVERAGEA(AK103:BH103)&lt;10,"0.0;_・","0;_・")))</f>
        <v>#REF!</v>
      </c>
      <c r="AD103" s="346" t="e">
        <f t="shared" ref="AD103" si="1701">IF(MAXA(AK103:BH103)&lt;0.1,"&lt;0.1",TEXT(MAXA(AK103:BH103),IF(MAXA(AK103:BH103)&lt;10,"0.0;_・","0;_・")))</f>
        <v>#REF!</v>
      </c>
      <c r="AE103" s="487" t="e">
        <f t="shared" ref="AE103" si="1702">IF(MINA(AK103:BH103)&lt;0.1,"&lt;0.1",TEXT(MINA(AK103:BH103),IF(MINA(AK103:BH103)&lt;10,"0.0;_・","0;_・")))</f>
        <v>#REF!</v>
      </c>
      <c r="AF103" s="460" t="e">
        <f t="shared" si="1696"/>
        <v>#REF!</v>
      </c>
      <c r="AK103" s="146" t="e">
        <f>#REF!</f>
        <v>#REF!</v>
      </c>
      <c r="AL103" s="146" t="e">
        <f>#REF!</f>
        <v>#REF!</v>
      </c>
      <c r="AM103" s="146" t="e">
        <f>#REF!</f>
        <v>#REF!</v>
      </c>
      <c r="AN103" s="146" t="e">
        <f>#REF!</f>
        <v>#REF!</v>
      </c>
      <c r="AO103" s="146" t="e">
        <f>#REF!</f>
        <v>#REF!</v>
      </c>
      <c r="AP103" s="146" t="e">
        <f>#REF!</f>
        <v>#REF!</v>
      </c>
      <c r="AQ103" s="146" t="e">
        <f>#REF!</f>
        <v>#REF!</v>
      </c>
      <c r="AR103" s="146" t="e">
        <f>#REF!</f>
        <v>#REF!</v>
      </c>
      <c r="AS103" s="146" t="e">
        <f>#REF!</f>
        <v>#REF!</v>
      </c>
      <c r="AT103" s="146" t="e">
        <f>#REF!</f>
        <v>#REF!</v>
      </c>
      <c r="AU103" s="146" t="e">
        <f>#REF!</f>
        <v>#REF!</v>
      </c>
      <c r="AV103" s="466" t="e">
        <f>#REF!</f>
        <v>#REF!</v>
      </c>
      <c r="AW103" s="467" t="e">
        <f>#REF!</f>
        <v>#REF!</v>
      </c>
      <c r="AX103" s="146" t="e">
        <f>#REF!</f>
        <v>#REF!</v>
      </c>
      <c r="AY103" s="146" t="e">
        <f>#REF!</f>
        <v>#REF!</v>
      </c>
      <c r="AZ103" s="146" t="e">
        <f>#REF!</f>
        <v>#REF!</v>
      </c>
      <c r="BA103" s="146" t="e">
        <f>#REF!</f>
        <v>#REF!</v>
      </c>
      <c r="BB103" s="146" t="e">
        <f>#REF!</f>
        <v>#REF!</v>
      </c>
      <c r="BC103" s="146" t="e">
        <f>#REF!</f>
        <v>#REF!</v>
      </c>
      <c r="BD103" s="146" t="e">
        <f>#REF!</f>
        <v>#REF!</v>
      </c>
      <c r="BE103" s="146" t="e">
        <f>#REF!</f>
        <v>#REF!</v>
      </c>
      <c r="BF103" s="146" t="e">
        <f>#REF!</f>
        <v>#REF!</v>
      </c>
      <c r="BG103" s="146" t="e">
        <f>#REF!</f>
        <v>#REF!</v>
      </c>
      <c r="BH103" s="509" t="e">
        <f>#REF!</f>
        <v>#REF!</v>
      </c>
      <c r="BI103" s="607"/>
      <c r="BJ103" s="455"/>
      <c r="BK103" s="455"/>
      <c r="BL103" s="455"/>
      <c r="BM103" s="455"/>
      <c r="BN103" s="455"/>
      <c r="BO103" s="455"/>
      <c r="BP103" s="455"/>
      <c r="BQ103" s="455"/>
    </row>
    <row r="104" spans="1:69" s="454" customFormat="1" ht="12.95" customHeight="1" x14ac:dyDescent="0.15">
      <c r="A104" s="1439"/>
      <c r="B104" s="440" t="s">
        <v>109</v>
      </c>
      <c r="C104" s="687"/>
      <c r="D104" s="468" t="s">
        <v>10</v>
      </c>
      <c r="E104" s="581" t="e">
        <f t="shared" ref="E104:E105" si="1703">TEXT(AK104,IF(COUNTIF(AK104,"*")=1,AK104,IF(AK104&lt;1,"0.00;_･","0.0;_･")))</f>
        <v>#REF!</v>
      </c>
      <c r="F104" s="581" t="e">
        <f t="shared" ref="F104:F105" si="1704">TEXT(AL104,IF(COUNTIF(AL104,"*")=1,AL104,IF(AL104&lt;1,"0.00;_･","0.0;_･")))</f>
        <v>#REF!</v>
      </c>
      <c r="G104" s="581" t="e">
        <f t="shared" ref="G104:G105" si="1705">TEXT(AM104,IF(COUNTIF(AM104,"*")=1,AM104,IF(AM104&lt;1,"0.00;_･","0.0;_･")))</f>
        <v>#REF!</v>
      </c>
      <c r="H104" s="581" t="e">
        <f t="shared" ref="H104:H105" si="1706">TEXT(AN104,IF(COUNTIF(AN104,"*")=1,AN104,IF(AN104&lt;1,"0.00;_･","0.0;_･")))</f>
        <v>#REF!</v>
      </c>
      <c r="I104" s="581" t="e">
        <f t="shared" ref="I104:I105" si="1707">TEXT(AO104,IF(COUNTIF(AO104,"*")=1,AO104,IF(AO104&lt;1,"0.00;_･","0.0;_･")))</f>
        <v>#REF!</v>
      </c>
      <c r="J104" s="581" t="e">
        <f t="shared" ref="J104:J105" si="1708">TEXT(AP104,IF(COUNTIF(AP104,"*")=1,AP104,IF(AP104&lt;1,"0.00;_･","0.0;_･")))</f>
        <v>#REF!</v>
      </c>
      <c r="K104" s="581" t="e">
        <f t="shared" ref="K104:K105" si="1709">TEXT(AQ104,IF(COUNTIF(AQ104,"*")=1,AQ104,IF(AQ104&lt;1,"0.00;_･","0.0;_･")))</f>
        <v>#REF!</v>
      </c>
      <c r="L104" s="581" t="e">
        <f t="shared" ref="L104:L105" si="1710">TEXT(AR104,IF(COUNTIF(AR104,"*")=1,AR104,IF(AR104&lt;1,"0.00;_･","0.0;_･")))</f>
        <v>#REF!</v>
      </c>
      <c r="M104" s="581" t="e">
        <f t="shared" ref="M104:M105" si="1711">TEXT(AS104,IF(COUNTIF(AS104,"*")=1,AS104,IF(AS104&lt;1,"0.00;_･","0.0;_･")))</f>
        <v>#REF!</v>
      </c>
      <c r="N104" s="581" t="e">
        <f t="shared" ref="N104:N105" si="1712">TEXT(AT104,IF(COUNTIF(AT104,"*")=1,AT104,IF(AT104&lt;1,"0.00;_･","0.0;_･")))</f>
        <v>#REF!</v>
      </c>
      <c r="O104" s="581" t="e">
        <f t="shared" ref="O104:O105" si="1713">TEXT(AU104,IF(COUNTIF(AU104,"*")=1,AU104,IF(AU104&lt;1,"0.00;_･","0.0;_･")))</f>
        <v>#REF!</v>
      </c>
      <c r="P104" s="582" t="e">
        <f t="shared" ref="P104:P105" si="1714">TEXT(AV104,IF(COUNTIF(AV104,"*")=1,AV104,IF(AV104&lt;1,"0.00;_･","0.0;_･")))</f>
        <v>#REF!</v>
      </c>
      <c r="Q104" s="586" t="e">
        <f t="shared" ref="Q104:Q105" si="1715">TEXT(AW104,IF(COUNTIF(AW104,"*")=1,AW104,IF(AW104&lt;1,"0.00;_･","0.0;_･")))</f>
        <v>#REF!</v>
      </c>
      <c r="R104" s="581" t="e">
        <f t="shared" ref="R104:R105" si="1716">TEXT(AX104,IF(COUNTIF(AX104,"*")=1,AX104,IF(AX104&lt;1,"0.00;_･","0.0;_･")))</f>
        <v>#REF!</v>
      </c>
      <c r="S104" s="581" t="e">
        <f t="shared" ref="S104:S105" si="1717">TEXT(AY104,IF(COUNTIF(AY104,"*")=1,AY104,IF(AY104&lt;1,"0.00;_･","0.0;_･")))</f>
        <v>#REF!</v>
      </c>
      <c r="T104" s="581" t="e">
        <f t="shared" ref="T104:T105" si="1718">TEXT(AZ104,IF(COUNTIF(AZ104,"*")=1,AZ104,IF(AZ104&lt;1,"0.00;_･","0.0;_･")))</f>
        <v>#REF!</v>
      </c>
      <c r="U104" s="581" t="e">
        <f t="shared" ref="U104:U105" si="1719">TEXT(BA104,IF(COUNTIF(BA104,"*")=1,BA104,IF(BA104&lt;1,"0.00;_･","0.0;_･")))</f>
        <v>#REF!</v>
      </c>
      <c r="V104" s="581" t="e">
        <f t="shared" ref="V104:V105" si="1720">TEXT(BB104,IF(COUNTIF(BB104,"*")=1,BB104,IF(BB104&lt;1,"0.00;_･","0.0;_･")))</f>
        <v>#REF!</v>
      </c>
      <c r="W104" s="581" t="e">
        <f t="shared" ref="W104:W105" si="1721">TEXT(BC104,IF(COUNTIF(BC104,"*")=1,BC104,IF(BC104&lt;1,"0.00;_･","0.0;_･")))</f>
        <v>#REF!</v>
      </c>
      <c r="X104" s="581" t="e">
        <f t="shared" ref="X104:X105" si="1722">TEXT(BD104,IF(COUNTIF(BD104,"*")=1,BD104,IF(BD104&lt;1,"0.00;_･","0.0;_･")))</f>
        <v>#REF!</v>
      </c>
      <c r="Y104" s="581" t="e">
        <f t="shared" ref="Y104:Y105" si="1723">TEXT(BE104,IF(COUNTIF(BE104,"*")=1,BE104,IF(BE104&lt;1,"0.00;_･","0.0;_･")))</f>
        <v>#REF!</v>
      </c>
      <c r="Z104" s="581" t="e">
        <f t="shared" ref="Z104:Z105" si="1724">TEXT(BF104,IF(COUNTIF(BF104,"*")=1,BF104,IF(BF104&lt;1,"0.00;_･","0.0;_･")))</f>
        <v>#REF!</v>
      </c>
      <c r="AA104" s="581" t="e">
        <f t="shared" ref="AA104:AA105" si="1725">TEXT(BG104,IF(COUNTIF(BG104,"*")=1,BG104,IF(BG104&lt;1,"0.00;_･","0.0;_･")))</f>
        <v>#REF!</v>
      </c>
      <c r="AB104" s="587" t="e">
        <f>TEXT(BH104,IF(COUNTIF(BH104,"*")=1,BH104,IF(BH104&lt;1,"0.00;_･","0.0;_･")))</f>
        <v>#REF!</v>
      </c>
      <c r="AC104" s="618" t="e">
        <f>IF(AVERAGEA(AK104:BH104)&lt;0.01,"&lt;0.01",TEXT(AVERAGEA(AK104:BH104),IF(AVERAGEA(AK104:BH104)&lt;1,"0.00;_・","0.0;_・")))</f>
        <v>#REF!</v>
      </c>
      <c r="AD104" s="261" t="e">
        <f>IF(MAXA(AK104:BH104)&lt;0.01,"&lt;0.01",TEXT(MAXA(AK104:BH104),IF(MAXA(AK104:BH104)&lt;1,"0.00;_・","0.0;_・")))</f>
        <v>#REF!</v>
      </c>
      <c r="AE104" s="474" t="e">
        <f>IF(MINA(AK104:BH104)&lt;0.01,"&lt;0.01",TEXT(MINA(AK104:BH104),IF(MINA(AK104:BH104)&lt;1,"0.00;_・","0.0;_・")))</f>
        <v>#REF!</v>
      </c>
      <c r="AF104" s="460" t="e">
        <f t="shared" si="1696"/>
        <v>#REF!</v>
      </c>
      <c r="AK104" s="488" t="e">
        <f>#REF!</f>
        <v>#REF!</v>
      </c>
      <c r="AL104" s="488" t="e">
        <f>#REF!</f>
        <v>#REF!</v>
      </c>
      <c r="AM104" s="488" t="e">
        <f>#REF!</f>
        <v>#REF!</v>
      </c>
      <c r="AN104" s="488" t="e">
        <f>#REF!</f>
        <v>#REF!</v>
      </c>
      <c r="AO104" s="488" t="e">
        <f>#REF!</f>
        <v>#REF!</v>
      </c>
      <c r="AP104" s="488" t="e">
        <f>#REF!</f>
        <v>#REF!</v>
      </c>
      <c r="AQ104" s="488" t="e">
        <f>#REF!</f>
        <v>#REF!</v>
      </c>
      <c r="AR104" s="488" t="e">
        <f>#REF!</f>
        <v>#REF!</v>
      </c>
      <c r="AS104" s="488" t="e">
        <f>#REF!</f>
        <v>#REF!</v>
      </c>
      <c r="AT104" s="488" t="e">
        <f>#REF!</f>
        <v>#REF!</v>
      </c>
      <c r="AU104" s="488" t="e">
        <f>#REF!</f>
        <v>#REF!</v>
      </c>
      <c r="AV104" s="489" t="e">
        <f>#REF!</f>
        <v>#REF!</v>
      </c>
      <c r="AW104" s="490" t="e">
        <f>#REF!</f>
        <v>#REF!</v>
      </c>
      <c r="AX104" s="488" t="e">
        <f>#REF!</f>
        <v>#REF!</v>
      </c>
      <c r="AY104" s="488" t="e">
        <f>#REF!</f>
        <v>#REF!</v>
      </c>
      <c r="AZ104" s="488" t="e">
        <f>#REF!</f>
        <v>#REF!</v>
      </c>
      <c r="BA104" s="488" t="e">
        <f>#REF!</f>
        <v>#REF!</v>
      </c>
      <c r="BB104" s="488" t="e">
        <f>#REF!</f>
        <v>#REF!</v>
      </c>
      <c r="BC104" s="488" t="e">
        <f>#REF!</f>
        <v>#REF!</v>
      </c>
      <c r="BD104" s="488" t="e">
        <f>#REF!</f>
        <v>#REF!</v>
      </c>
      <c r="BE104" s="488" t="e">
        <f>#REF!</f>
        <v>#REF!</v>
      </c>
      <c r="BF104" s="488" t="e">
        <f>#REF!</f>
        <v>#REF!</v>
      </c>
      <c r="BG104" s="488" t="e">
        <f>#REF!</f>
        <v>#REF!</v>
      </c>
      <c r="BH104" s="491" t="e">
        <f>#REF!</f>
        <v>#REF!</v>
      </c>
      <c r="BI104" s="609"/>
      <c r="BJ104" s="455"/>
      <c r="BK104" s="455"/>
      <c r="BL104" s="455"/>
      <c r="BM104" s="455"/>
      <c r="BN104" s="455"/>
      <c r="BO104" s="455"/>
      <c r="BP104" s="455"/>
      <c r="BQ104" s="455"/>
    </row>
    <row r="105" spans="1:69" s="454" customFormat="1" ht="12.95" customHeight="1" thickBot="1" x14ac:dyDescent="0.2">
      <c r="A105" s="1440"/>
      <c r="B105" s="514" t="s">
        <v>86</v>
      </c>
      <c r="C105" s="691"/>
      <c r="D105" s="515" t="s">
        <v>10</v>
      </c>
      <c r="E105" s="594" t="e">
        <f t="shared" si="1703"/>
        <v>#REF!</v>
      </c>
      <c r="F105" s="544" t="e">
        <f t="shared" si="1704"/>
        <v>#REF!</v>
      </c>
      <c r="G105" s="544" t="e">
        <f t="shared" si="1705"/>
        <v>#REF!</v>
      </c>
      <c r="H105" s="544" t="e">
        <f t="shared" si="1706"/>
        <v>#REF!</v>
      </c>
      <c r="I105" s="544" t="e">
        <f t="shared" si="1707"/>
        <v>#REF!</v>
      </c>
      <c r="J105" s="544" t="e">
        <f t="shared" si="1708"/>
        <v>#REF!</v>
      </c>
      <c r="K105" s="544" t="e">
        <f t="shared" si="1709"/>
        <v>#REF!</v>
      </c>
      <c r="L105" s="544" t="e">
        <f t="shared" si="1710"/>
        <v>#REF!</v>
      </c>
      <c r="M105" s="544" t="e">
        <f t="shared" si="1711"/>
        <v>#REF!</v>
      </c>
      <c r="N105" s="544" t="e">
        <f t="shared" si="1712"/>
        <v>#REF!</v>
      </c>
      <c r="O105" s="544" t="e">
        <f t="shared" si="1713"/>
        <v>#REF!</v>
      </c>
      <c r="P105" s="595" t="e">
        <f t="shared" si="1714"/>
        <v>#REF!</v>
      </c>
      <c r="Q105" s="594" t="e">
        <f t="shared" si="1715"/>
        <v>#REF!</v>
      </c>
      <c r="R105" s="544" t="e">
        <f t="shared" si="1716"/>
        <v>#REF!</v>
      </c>
      <c r="S105" s="544" t="e">
        <f t="shared" si="1717"/>
        <v>#REF!</v>
      </c>
      <c r="T105" s="544" t="e">
        <f t="shared" si="1718"/>
        <v>#REF!</v>
      </c>
      <c r="U105" s="544" t="e">
        <f t="shared" si="1719"/>
        <v>#REF!</v>
      </c>
      <c r="V105" s="544" t="e">
        <f t="shared" si="1720"/>
        <v>#REF!</v>
      </c>
      <c r="W105" s="544" t="e">
        <f t="shared" si="1721"/>
        <v>#REF!</v>
      </c>
      <c r="X105" s="544" t="e">
        <f t="shared" si="1722"/>
        <v>#REF!</v>
      </c>
      <c r="Y105" s="544" t="e">
        <f t="shared" si="1723"/>
        <v>#REF!</v>
      </c>
      <c r="Z105" s="544" t="e">
        <f t="shared" si="1724"/>
        <v>#REF!</v>
      </c>
      <c r="AA105" s="544" t="e">
        <f t="shared" si="1725"/>
        <v>#REF!</v>
      </c>
      <c r="AB105" s="596" t="e">
        <f>TEXT(BH105,IF(COUNTIF(BH105,"*")=1,BH105,IF(BH105&lt;1,"0.00;_･","0.0;_･")))</f>
        <v>#REF!</v>
      </c>
      <c r="AC105" s="624" t="e">
        <f>IF(AVERAGEA(AN105,AT105,AZ105,BF105)&lt;0.01,"&lt;0.01",TEXT(AVERAGEA(AN105,AT105,AZ105,BF105),IF(AVERAGEA(AN105,AT105,AZ105,BF105)&lt;1,"0.00;_・","0.0;_・")))</f>
        <v>#REF!</v>
      </c>
      <c r="AD105" s="268" t="e">
        <f>IF(MAXA(AN105,AT105,AZ105,BF105)&lt;0.01,"&lt;0.01",TEXT(MAXA(AN105,AT105,AZ105,BF105),IF(MAXA(AN105,AT105,AZ105,BF105)&lt;1,"0.00;_・","0.0;_・")))</f>
        <v>#REF!</v>
      </c>
      <c r="AE105" s="520" t="e">
        <f>IF(MINA(AN105,AT105,AZ105,BF105)&lt;0.01,"&lt;0.01",TEXT(MINA(AN105,AT105,AZ105,BF105),IF(MINA(AN105,AT105,AZ105,BF105)&lt;1,"0.00;_・","0.0;_・")))</f>
        <v>#REF!</v>
      </c>
      <c r="AF105" s="460" t="e">
        <f t="shared" si="1696"/>
        <v>#REF!</v>
      </c>
      <c r="AK105" s="516" t="e">
        <f>#REF!</f>
        <v>#REF!</v>
      </c>
      <c r="AL105" s="517" t="e">
        <f>#REF!</f>
        <v>#REF!</v>
      </c>
      <c r="AM105" s="517" t="e">
        <f>#REF!</f>
        <v>#REF!</v>
      </c>
      <c r="AN105" s="517" t="e">
        <f>#REF!</f>
        <v>#REF!</v>
      </c>
      <c r="AO105" s="98" t="e">
        <f>#REF!</f>
        <v>#REF!</v>
      </c>
      <c r="AP105" s="98" t="e">
        <f>#REF!</f>
        <v>#REF!</v>
      </c>
      <c r="AQ105" s="517" t="e">
        <f>#REF!</f>
        <v>#REF!</v>
      </c>
      <c r="AR105" s="517" t="e">
        <f>#REF!</f>
        <v>#REF!</v>
      </c>
      <c r="AS105" s="517" t="e">
        <f>#REF!</f>
        <v>#REF!</v>
      </c>
      <c r="AT105" s="517" t="e">
        <f>#REF!</f>
        <v>#REF!</v>
      </c>
      <c r="AU105" s="517" t="e">
        <f>#REF!</f>
        <v>#REF!</v>
      </c>
      <c r="AV105" s="518" t="e">
        <f>#REF!</f>
        <v>#REF!</v>
      </c>
      <c r="AW105" s="516" t="e">
        <f>#REF!</f>
        <v>#REF!</v>
      </c>
      <c r="AX105" s="517" t="e">
        <f>#REF!</f>
        <v>#REF!</v>
      </c>
      <c r="AY105" s="517" t="e">
        <f>#REF!</f>
        <v>#REF!</v>
      </c>
      <c r="AZ105" s="517" t="e">
        <f>#REF!</f>
        <v>#REF!</v>
      </c>
      <c r="BA105" s="517" t="e">
        <f>#REF!</f>
        <v>#REF!</v>
      </c>
      <c r="BB105" s="517" t="e">
        <f>#REF!</f>
        <v>#REF!</v>
      </c>
      <c r="BC105" s="517" t="e">
        <f>#REF!</f>
        <v>#REF!</v>
      </c>
      <c r="BD105" s="517" t="e">
        <f>#REF!</f>
        <v>#REF!</v>
      </c>
      <c r="BE105" s="98" t="e">
        <f>#REF!</f>
        <v>#REF!</v>
      </c>
      <c r="BF105" s="517" t="e">
        <f>#REF!</f>
        <v>#REF!</v>
      </c>
      <c r="BG105" s="517" t="e">
        <f>#REF!</f>
        <v>#REF!</v>
      </c>
      <c r="BH105" s="519" t="e">
        <f>#REF!</f>
        <v>#REF!</v>
      </c>
      <c r="BI105" s="607"/>
      <c r="BJ105" s="455"/>
      <c r="BK105" s="455"/>
      <c r="BL105" s="455"/>
      <c r="BM105" s="455"/>
      <c r="BN105" s="455"/>
      <c r="BO105" s="455"/>
      <c r="BP105" s="455"/>
      <c r="BQ105" s="455"/>
    </row>
    <row r="106" spans="1:69" ht="16.5" customHeight="1" x14ac:dyDescent="0.15">
      <c r="A106" s="270"/>
      <c r="D106" s="161"/>
      <c r="E106" s="540"/>
      <c r="F106" s="540" t="s">
        <v>138</v>
      </c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540" t="s">
        <v>137</v>
      </c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BD106" s="161"/>
      <c r="BE106" s="161"/>
      <c r="BF106" s="161"/>
    </row>
    <row r="107" spans="1:69" ht="16.5" customHeight="1" x14ac:dyDescent="0.15"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BD107" s="161"/>
      <c r="BE107" s="161"/>
      <c r="BF107" s="161"/>
    </row>
    <row r="108" spans="1:69" ht="16.5" customHeight="1" x14ac:dyDescent="0.15"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BD108" s="161"/>
      <c r="BE108" s="161"/>
      <c r="BF108" s="161"/>
    </row>
    <row r="109" spans="1:69" ht="16.5" customHeight="1" x14ac:dyDescent="0.15"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BD109" s="161"/>
      <c r="BE109" s="161"/>
      <c r="BF109" s="161"/>
    </row>
    <row r="110" spans="1:69" ht="16.5" customHeight="1" x14ac:dyDescent="0.15"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BD110" s="161"/>
      <c r="BE110" s="161"/>
      <c r="BF110" s="161"/>
    </row>
    <row r="111" spans="1:69" ht="16.5" customHeight="1" x14ac:dyDescent="0.15"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BD111" s="161"/>
      <c r="BE111" s="161"/>
      <c r="BF111" s="161"/>
    </row>
    <row r="112" spans="1:69" ht="16.5" customHeight="1" x14ac:dyDescent="0.15"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BD112" s="161"/>
      <c r="BE112" s="161"/>
      <c r="BF112" s="161"/>
    </row>
    <row r="113" spans="1:58" ht="16.5" customHeight="1" x14ac:dyDescent="0.15"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BD113" s="161"/>
      <c r="BE113" s="161"/>
      <c r="BF113" s="161"/>
    </row>
    <row r="114" spans="1:58" ht="16.5" customHeight="1" x14ac:dyDescent="0.15"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BD114" s="161"/>
      <c r="BE114" s="161"/>
      <c r="BF114" s="161"/>
    </row>
    <row r="115" spans="1:58" ht="16.5" customHeight="1" x14ac:dyDescent="0.15"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BD115" s="161"/>
      <c r="BE115" s="161"/>
      <c r="BF115" s="161"/>
    </row>
    <row r="116" spans="1:58" ht="16.5" customHeight="1" x14ac:dyDescent="0.15"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BD116" s="161"/>
      <c r="BE116" s="161"/>
      <c r="BF116" s="161"/>
    </row>
    <row r="117" spans="1:58" ht="16.5" customHeight="1" x14ac:dyDescent="0.15"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BD117" s="161"/>
      <c r="BE117" s="161"/>
      <c r="BF117" s="161"/>
    </row>
    <row r="118" spans="1:58" ht="16.5" customHeight="1" x14ac:dyDescent="0.15"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BD118" s="161"/>
      <c r="BE118" s="161"/>
      <c r="BF118" s="161"/>
    </row>
    <row r="119" spans="1:58" ht="16.5" customHeight="1" x14ac:dyDescent="0.15"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BD119" s="161"/>
      <c r="BE119" s="161"/>
      <c r="BF119" s="161"/>
    </row>
    <row r="120" spans="1:58" ht="16.5" customHeight="1" x14ac:dyDescent="0.15"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BD120" s="161"/>
      <c r="BE120" s="161"/>
      <c r="BF120" s="161"/>
    </row>
    <row r="121" spans="1:58" ht="16.5" customHeight="1" x14ac:dyDescent="0.15"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BD121" s="161"/>
      <c r="BE121" s="161"/>
      <c r="BF121" s="161"/>
    </row>
    <row r="122" spans="1:58" ht="16.5" customHeight="1" x14ac:dyDescent="0.15">
      <c r="A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BD122" s="161"/>
      <c r="BE122" s="161"/>
      <c r="BF122" s="161"/>
    </row>
    <row r="123" spans="1:58" ht="16.5" customHeight="1" x14ac:dyDescent="0.15">
      <c r="A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BD123" s="161"/>
      <c r="BE123" s="161"/>
      <c r="BF123" s="161"/>
    </row>
    <row r="124" spans="1:58" ht="16.5" customHeight="1" x14ac:dyDescent="0.15">
      <c r="A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BD124" s="161"/>
      <c r="BE124" s="161"/>
      <c r="BF124" s="161"/>
    </row>
    <row r="125" spans="1:58" ht="16.5" customHeight="1" x14ac:dyDescent="0.15">
      <c r="A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BD125" s="161"/>
      <c r="BE125" s="161"/>
      <c r="BF125" s="161"/>
    </row>
    <row r="126" spans="1:58" ht="16.5" customHeight="1" x14ac:dyDescent="0.15">
      <c r="A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BD126" s="161"/>
      <c r="BE126" s="161"/>
      <c r="BF126" s="161"/>
    </row>
    <row r="127" spans="1:58" ht="16.5" customHeight="1" x14ac:dyDescent="0.15">
      <c r="A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BD127" s="161"/>
      <c r="BE127" s="161"/>
      <c r="BF127" s="161"/>
    </row>
    <row r="128" spans="1:58" ht="16.5" customHeight="1" x14ac:dyDescent="0.15">
      <c r="A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BD128" s="161"/>
      <c r="BE128" s="161"/>
      <c r="BF128" s="161"/>
    </row>
    <row r="129" spans="1:58" ht="16.5" customHeight="1" x14ac:dyDescent="0.15">
      <c r="A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161"/>
      <c r="BD129" s="161"/>
      <c r="BE129" s="161"/>
      <c r="BF129" s="161"/>
    </row>
    <row r="130" spans="1:58" ht="16.5" customHeight="1" x14ac:dyDescent="0.15">
      <c r="A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161"/>
      <c r="BD130" s="161"/>
      <c r="BE130" s="161"/>
      <c r="BF130" s="161"/>
    </row>
    <row r="131" spans="1:58" ht="16.5" customHeight="1" x14ac:dyDescent="0.15">
      <c r="A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BD131" s="161"/>
      <c r="BE131" s="161"/>
      <c r="BF131" s="161"/>
    </row>
    <row r="132" spans="1:58" ht="16.5" customHeight="1" x14ac:dyDescent="0.15">
      <c r="A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BD132" s="161"/>
      <c r="BE132" s="161"/>
      <c r="BF132" s="161"/>
    </row>
    <row r="133" spans="1:58" ht="16.5" customHeight="1" x14ac:dyDescent="0.15">
      <c r="A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BD133" s="161"/>
      <c r="BE133" s="161"/>
      <c r="BF133" s="161"/>
    </row>
    <row r="134" spans="1:58" ht="16.5" customHeight="1" x14ac:dyDescent="0.15">
      <c r="A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BD134" s="161"/>
      <c r="BE134" s="161"/>
      <c r="BF134" s="161"/>
    </row>
    <row r="135" spans="1:58" ht="16.5" customHeight="1" x14ac:dyDescent="0.15">
      <c r="A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BD135" s="161"/>
      <c r="BE135" s="161"/>
      <c r="BF135" s="161"/>
    </row>
    <row r="136" spans="1:58" ht="16.5" customHeight="1" x14ac:dyDescent="0.15">
      <c r="A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BD136" s="161"/>
      <c r="BE136" s="161"/>
      <c r="BF136" s="161"/>
    </row>
    <row r="137" spans="1:58" ht="16.5" customHeight="1" x14ac:dyDescent="0.15">
      <c r="A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BD137" s="161"/>
      <c r="BE137" s="161"/>
      <c r="BF137" s="161"/>
    </row>
    <row r="138" spans="1:58" ht="16.5" customHeight="1" x14ac:dyDescent="0.15">
      <c r="A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/>
      <c r="BD138" s="161"/>
      <c r="BE138" s="161"/>
      <c r="BF138" s="161"/>
    </row>
    <row r="139" spans="1:58" ht="16.5" customHeight="1" x14ac:dyDescent="0.15">
      <c r="A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BD139" s="161"/>
      <c r="BE139" s="161"/>
      <c r="BF139" s="161"/>
    </row>
    <row r="140" spans="1:58" ht="16.5" customHeight="1" x14ac:dyDescent="0.15">
      <c r="A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BD140" s="161"/>
      <c r="BE140" s="161"/>
      <c r="BF140" s="161"/>
    </row>
    <row r="141" spans="1:58" ht="16.5" customHeight="1" x14ac:dyDescent="0.15">
      <c r="A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BD141" s="161"/>
      <c r="BE141" s="161"/>
      <c r="BF141" s="161"/>
    </row>
  </sheetData>
  <mergeCells count="13">
    <mergeCell ref="A93:A105"/>
    <mergeCell ref="AG2:AI2"/>
    <mergeCell ref="A4:A39"/>
    <mergeCell ref="A50:A64"/>
    <mergeCell ref="A65:A79"/>
    <mergeCell ref="A80:A92"/>
    <mergeCell ref="B15:B18"/>
    <mergeCell ref="B7:B10"/>
    <mergeCell ref="B11:B14"/>
    <mergeCell ref="B19:B22"/>
    <mergeCell ref="B27:B30"/>
    <mergeCell ref="B35:B38"/>
    <mergeCell ref="B23:B26"/>
  </mergeCells>
  <phoneticPr fontId="2"/>
  <printOptions horizontalCentered="1"/>
  <pageMargins left="0.59055118110236227" right="0.59055118110236227" top="0.78740157480314965" bottom="0.39370078740157483" header="0" footer="0"/>
  <pageSetup paperSize="9" scale="83" orientation="portrait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workbookViewId="0">
      <selection activeCell="AD74" sqref="AD74"/>
    </sheetView>
  </sheetViews>
  <sheetFormatPr defaultColWidth="9" defaultRowHeight="13.5" x14ac:dyDescent="0.15"/>
  <cols>
    <col min="1" max="1" width="2.625" style="271" customWidth="1"/>
    <col min="2" max="2" width="14.125" style="161" customWidth="1"/>
    <col min="3" max="3" width="7.5" style="161" bestFit="1" customWidth="1"/>
    <col min="4" max="4" width="7.25" style="271" bestFit="1" customWidth="1"/>
    <col min="5" max="24" width="6.625" style="271" customWidth="1"/>
    <col min="25" max="27" width="6.625" style="272" customWidth="1"/>
    <col min="28" max="28" width="6.625" style="271" customWidth="1"/>
    <col min="29" max="31" width="5.5" style="271" customWidth="1"/>
    <col min="32" max="16384" width="9" style="161"/>
  </cols>
  <sheetData>
    <row r="1" spans="1:31" s="38" customFormat="1" ht="18" customHeight="1" x14ac:dyDescent="0.15">
      <c r="A1" s="813" t="s">
        <v>212</v>
      </c>
      <c r="D1" s="40"/>
      <c r="E1" s="40"/>
      <c r="F1" s="40"/>
      <c r="G1" s="40"/>
      <c r="H1" s="40"/>
      <c r="I1" s="40"/>
      <c r="J1" s="40"/>
      <c r="K1" s="673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56"/>
      <c r="Z1" s="56"/>
      <c r="AA1" s="56"/>
      <c r="AB1" s="40"/>
      <c r="AC1" s="40"/>
      <c r="AD1" s="40"/>
      <c r="AE1" s="61" t="s">
        <v>53</v>
      </c>
    </row>
    <row r="2" spans="1:31" s="38" customFormat="1" ht="18" customHeight="1" thickBot="1" x14ac:dyDescent="0.2">
      <c r="A2" s="814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56"/>
      <c r="Z2" s="56"/>
      <c r="AA2" s="56"/>
      <c r="AB2" s="40"/>
      <c r="AC2" s="40"/>
      <c r="AD2" s="40"/>
      <c r="AE2" s="61" t="s">
        <v>180</v>
      </c>
    </row>
    <row r="3" spans="1:31" s="79" customFormat="1" ht="12.95" customHeight="1" thickBot="1" x14ac:dyDescent="0.2">
      <c r="A3" s="68" t="s">
        <v>59</v>
      </c>
      <c r="B3" s="69"/>
      <c r="C3" s="676"/>
      <c r="D3" s="70"/>
      <c r="E3" s="71">
        <v>44292</v>
      </c>
      <c r="F3" s="71">
        <v>44306</v>
      </c>
      <c r="G3" s="71">
        <v>44327</v>
      </c>
      <c r="H3" s="71">
        <v>44342</v>
      </c>
      <c r="I3" s="71">
        <v>44355</v>
      </c>
      <c r="J3" s="71">
        <v>44369</v>
      </c>
      <c r="K3" s="71">
        <v>44383</v>
      </c>
      <c r="L3" s="71">
        <v>44405</v>
      </c>
      <c r="M3" s="71">
        <v>44419</v>
      </c>
      <c r="N3" s="71">
        <v>44432</v>
      </c>
      <c r="O3" s="71">
        <v>44446</v>
      </c>
      <c r="P3" s="72">
        <v>44468</v>
      </c>
      <c r="Q3" s="73">
        <v>44481</v>
      </c>
      <c r="R3" s="71">
        <v>44495</v>
      </c>
      <c r="S3" s="71">
        <v>44509</v>
      </c>
      <c r="T3" s="71">
        <v>44524</v>
      </c>
      <c r="U3" s="71">
        <v>44537</v>
      </c>
      <c r="V3" s="71">
        <v>44551</v>
      </c>
      <c r="W3" s="71">
        <v>44566</v>
      </c>
      <c r="X3" s="71">
        <v>44579</v>
      </c>
      <c r="Y3" s="74">
        <v>44593</v>
      </c>
      <c r="Z3" s="74">
        <v>44607</v>
      </c>
      <c r="AA3" s="74">
        <v>44621</v>
      </c>
      <c r="AB3" s="71">
        <v>44636</v>
      </c>
      <c r="AC3" s="761" t="s">
        <v>153</v>
      </c>
      <c r="AD3" s="762" t="s">
        <v>154</v>
      </c>
      <c r="AE3" s="763" t="s">
        <v>155</v>
      </c>
    </row>
    <row r="4" spans="1:31" s="103" customFormat="1" ht="12.95" customHeight="1" x14ac:dyDescent="0.15">
      <c r="A4" s="1443" t="s">
        <v>121</v>
      </c>
      <c r="B4" s="222" t="s">
        <v>71</v>
      </c>
      <c r="C4" s="179" t="s">
        <v>152</v>
      </c>
      <c r="D4" s="180" t="s">
        <v>69</v>
      </c>
      <c r="E4" s="288">
        <v>21</v>
      </c>
      <c r="F4" s="289">
        <v>22</v>
      </c>
      <c r="G4" s="289">
        <v>23</v>
      </c>
      <c r="H4" s="289">
        <v>24.5</v>
      </c>
      <c r="I4" s="289">
        <v>26</v>
      </c>
      <c r="J4" s="289">
        <v>26.5</v>
      </c>
      <c r="K4" s="289">
        <v>28</v>
      </c>
      <c r="L4" s="289">
        <v>28.5</v>
      </c>
      <c r="M4" s="289">
        <v>29.5</v>
      </c>
      <c r="N4" s="289">
        <v>28</v>
      </c>
      <c r="O4" s="289">
        <v>28</v>
      </c>
      <c r="P4" s="145">
        <v>27.5</v>
      </c>
      <c r="Q4" s="288">
        <v>28</v>
      </c>
      <c r="R4" s="289">
        <v>23</v>
      </c>
      <c r="S4" s="289">
        <v>25</v>
      </c>
      <c r="T4" s="289">
        <v>21</v>
      </c>
      <c r="U4" s="289">
        <v>20</v>
      </c>
      <c r="V4" s="289">
        <v>20</v>
      </c>
      <c r="W4" s="289">
        <v>17</v>
      </c>
      <c r="X4" s="289">
        <v>16</v>
      </c>
      <c r="Y4" s="291">
        <v>18</v>
      </c>
      <c r="Z4" s="291">
        <v>18</v>
      </c>
      <c r="AA4" s="291">
        <v>17</v>
      </c>
      <c r="AB4" s="289">
        <v>22</v>
      </c>
      <c r="AC4" s="1140">
        <v>23</v>
      </c>
      <c r="AD4" s="1141">
        <v>29.5</v>
      </c>
      <c r="AE4" s="145">
        <v>16</v>
      </c>
    </row>
    <row r="5" spans="1:31" s="103" customFormat="1" ht="12.95" customHeight="1" x14ac:dyDescent="0.15">
      <c r="A5" s="1444"/>
      <c r="B5" s="192" t="s">
        <v>72</v>
      </c>
      <c r="C5" s="181" t="s">
        <v>152</v>
      </c>
      <c r="D5" s="182" t="s">
        <v>73</v>
      </c>
      <c r="E5" s="114">
        <v>77</v>
      </c>
      <c r="F5" s="189">
        <v>75</v>
      </c>
      <c r="G5" s="189">
        <v>98</v>
      </c>
      <c r="H5" s="189" t="s">
        <v>172</v>
      </c>
      <c r="I5" s="189">
        <v>93</v>
      </c>
      <c r="J5" s="189" t="s">
        <v>172</v>
      </c>
      <c r="K5" s="189" t="s">
        <v>172</v>
      </c>
      <c r="L5" s="189" t="s">
        <v>172</v>
      </c>
      <c r="M5" s="189" t="s">
        <v>172</v>
      </c>
      <c r="N5" s="189" t="s">
        <v>172</v>
      </c>
      <c r="O5" s="189" t="s">
        <v>172</v>
      </c>
      <c r="P5" s="135" t="s">
        <v>172</v>
      </c>
      <c r="Q5" s="114" t="s">
        <v>172</v>
      </c>
      <c r="R5" s="189" t="s">
        <v>172</v>
      </c>
      <c r="S5" s="189" t="s">
        <v>172</v>
      </c>
      <c r="T5" s="189">
        <v>95</v>
      </c>
      <c r="U5" s="189">
        <v>86</v>
      </c>
      <c r="V5" s="189">
        <v>88</v>
      </c>
      <c r="W5" s="189">
        <v>77</v>
      </c>
      <c r="X5" s="189">
        <v>93</v>
      </c>
      <c r="Y5" s="190">
        <v>95</v>
      </c>
      <c r="Z5" s="190">
        <v>91</v>
      </c>
      <c r="AA5" s="190">
        <v>84</v>
      </c>
      <c r="AB5" s="189">
        <v>77</v>
      </c>
      <c r="AC5" s="114" t="s">
        <v>205</v>
      </c>
      <c r="AD5" s="110" t="s">
        <v>172</v>
      </c>
      <c r="AE5" s="135">
        <v>75</v>
      </c>
    </row>
    <row r="6" spans="1:31" s="103" customFormat="1" ht="12.95" customHeight="1" x14ac:dyDescent="0.15">
      <c r="A6" s="1444"/>
      <c r="B6" s="453" t="s">
        <v>0</v>
      </c>
      <c r="C6" s="390" t="s">
        <v>152</v>
      </c>
      <c r="D6" s="394" t="s">
        <v>4</v>
      </c>
      <c r="E6" s="1142">
        <v>6.4</v>
      </c>
      <c r="F6" s="1142">
        <v>6.4</v>
      </c>
      <c r="G6" s="1142">
        <v>6.5</v>
      </c>
      <c r="H6" s="1142">
        <v>6.4</v>
      </c>
      <c r="I6" s="1142">
        <v>6.5</v>
      </c>
      <c r="J6" s="1142">
        <v>6.5</v>
      </c>
      <c r="K6" s="1142">
        <v>6.6</v>
      </c>
      <c r="L6" s="1142">
        <v>6.7</v>
      </c>
      <c r="M6" s="1142">
        <v>6.6</v>
      </c>
      <c r="N6" s="1142">
        <v>6.6</v>
      </c>
      <c r="O6" s="1142">
        <v>6.8</v>
      </c>
      <c r="P6" s="1148">
        <v>6.6</v>
      </c>
      <c r="Q6" s="1144">
        <v>6.6</v>
      </c>
      <c r="R6" s="1142">
        <v>6.6</v>
      </c>
      <c r="S6" s="1142">
        <v>6.8</v>
      </c>
      <c r="T6" s="1142">
        <v>6.6</v>
      </c>
      <c r="U6" s="1145">
        <v>6.5</v>
      </c>
      <c r="V6" s="1142">
        <v>6.5</v>
      </c>
      <c r="W6" s="1145">
        <v>6.4</v>
      </c>
      <c r="X6" s="1142">
        <v>6.6</v>
      </c>
      <c r="Y6" s="1040">
        <v>6.6</v>
      </c>
      <c r="Z6" s="1040">
        <v>6.6</v>
      </c>
      <c r="AA6" s="1040">
        <v>6.3</v>
      </c>
      <c r="AB6" s="1142">
        <v>6.6</v>
      </c>
      <c r="AC6" s="1146" t="s">
        <v>52</v>
      </c>
      <c r="AD6" s="1147">
        <v>6.8</v>
      </c>
      <c r="AE6" s="1148">
        <v>6.3</v>
      </c>
    </row>
    <row r="7" spans="1:31" s="103" customFormat="1" ht="12.95" customHeight="1" x14ac:dyDescent="0.15">
      <c r="A7" s="1444"/>
      <c r="B7" s="1455" t="s">
        <v>1</v>
      </c>
      <c r="C7" s="444" t="s">
        <v>162</v>
      </c>
      <c r="D7" s="203" t="s">
        <v>10</v>
      </c>
      <c r="E7" s="973">
        <v>3.1</v>
      </c>
      <c r="F7" s="973" t="s">
        <v>4</v>
      </c>
      <c r="G7" s="973">
        <v>1.8</v>
      </c>
      <c r="H7" s="973" t="s">
        <v>4</v>
      </c>
      <c r="I7" s="973">
        <v>1.7</v>
      </c>
      <c r="J7" s="973" t="s">
        <v>4</v>
      </c>
      <c r="K7" s="973">
        <v>1.5</v>
      </c>
      <c r="L7" s="973" t="s">
        <v>4</v>
      </c>
      <c r="M7" s="973">
        <v>1.6</v>
      </c>
      <c r="N7" s="973" t="s">
        <v>4</v>
      </c>
      <c r="O7" s="973">
        <v>1.4</v>
      </c>
      <c r="P7" s="981" t="s">
        <v>4</v>
      </c>
      <c r="Q7" s="976">
        <v>1.1000000000000001</v>
      </c>
      <c r="R7" s="973" t="s">
        <v>4</v>
      </c>
      <c r="S7" s="973">
        <v>2.7</v>
      </c>
      <c r="T7" s="973" t="s">
        <v>4</v>
      </c>
      <c r="U7" s="973">
        <v>1.7</v>
      </c>
      <c r="V7" s="973" t="s">
        <v>4</v>
      </c>
      <c r="W7" s="973">
        <v>0.6</v>
      </c>
      <c r="X7" s="973" t="s">
        <v>4</v>
      </c>
      <c r="Y7" s="977">
        <v>2.8</v>
      </c>
      <c r="Z7" s="978" t="s">
        <v>4</v>
      </c>
      <c r="AA7" s="978">
        <v>3.3</v>
      </c>
      <c r="AB7" s="973" t="s">
        <v>4</v>
      </c>
      <c r="AC7" s="976" t="s">
        <v>151</v>
      </c>
      <c r="AD7" s="1468">
        <v>3.3</v>
      </c>
      <c r="AE7" s="1459">
        <v>0.6</v>
      </c>
    </row>
    <row r="8" spans="1:31" s="103" customFormat="1" ht="12.95" customHeight="1" x14ac:dyDescent="0.15">
      <c r="A8" s="1444"/>
      <c r="B8" s="1486"/>
      <c r="C8" s="181" t="s">
        <v>163</v>
      </c>
      <c r="D8" s="182" t="s">
        <v>10</v>
      </c>
      <c r="E8" s="929">
        <v>1.4</v>
      </c>
      <c r="F8" s="929">
        <v>3.1</v>
      </c>
      <c r="G8" s="929">
        <v>1.3</v>
      </c>
      <c r="H8" s="929">
        <v>1</v>
      </c>
      <c r="I8" s="929">
        <v>1.5</v>
      </c>
      <c r="J8" s="929">
        <v>1.3</v>
      </c>
      <c r="K8" s="929">
        <v>1.2</v>
      </c>
      <c r="L8" s="929">
        <v>2.1</v>
      </c>
      <c r="M8" s="929">
        <v>1.3</v>
      </c>
      <c r="N8" s="929">
        <v>0.9</v>
      </c>
      <c r="O8" s="929">
        <v>1</v>
      </c>
      <c r="P8" s="935">
        <v>1.1000000000000001</v>
      </c>
      <c r="Q8" s="928">
        <v>0.9</v>
      </c>
      <c r="R8" s="929">
        <v>1.6</v>
      </c>
      <c r="S8" s="929">
        <v>1.4</v>
      </c>
      <c r="T8" s="929">
        <v>1.1000000000000001</v>
      </c>
      <c r="U8" s="929">
        <v>1.4</v>
      </c>
      <c r="V8" s="929">
        <v>2</v>
      </c>
      <c r="W8" s="929">
        <v>1.6</v>
      </c>
      <c r="X8" s="929">
        <v>2.8</v>
      </c>
      <c r="Y8" s="932">
        <v>2.4</v>
      </c>
      <c r="Z8" s="1010">
        <v>2.7</v>
      </c>
      <c r="AA8" s="1010">
        <v>3.3</v>
      </c>
      <c r="AB8" s="929">
        <v>2.8</v>
      </c>
      <c r="AC8" s="928">
        <v>1.7</v>
      </c>
      <c r="AD8" s="1481"/>
      <c r="AE8" s="1473"/>
    </row>
    <row r="9" spans="1:31" s="103" customFormat="1" ht="12.95" customHeight="1" x14ac:dyDescent="0.15">
      <c r="A9" s="1444"/>
      <c r="B9" s="1486"/>
      <c r="C9" s="181" t="s">
        <v>164</v>
      </c>
      <c r="D9" s="182" t="s">
        <v>10</v>
      </c>
      <c r="E9" s="929">
        <v>0.7</v>
      </c>
      <c r="F9" s="929" t="s">
        <v>4</v>
      </c>
      <c r="G9" s="929">
        <v>1.6</v>
      </c>
      <c r="H9" s="929" t="s">
        <v>4</v>
      </c>
      <c r="I9" s="929">
        <v>3</v>
      </c>
      <c r="J9" s="929" t="s">
        <v>4</v>
      </c>
      <c r="K9" s="929">
        <v>1.2</v>
      </c>
      <c r="L9" s="929" t="s">
        <v>4</v>
      </c>
      <c r="M9" s="929">
        <v>1.2</v>
      </c>
      <c r="N9" s="929" t="s">
        <v>4</v>
      </c>
      <c r="O9" s="929">
        <v>1.2</v>
      </c>
      <c r="P9" s="935" t="s">
        <v>4</v>
      </c>
      <c r="Q9" s="928">
        <v>0.6</v>
      </c>
      <c r="R9" s="929" t="s">
        <v>4</v>
      </c>
      <c r="S9" s="929">
        <v>1.4</v>
      </c>
      <c r="T9" s="929" t="s">
        <v>4</v>
      </c>
      <c r="U9" s="929">
        <v>1</v>
      </c>
      <c r="V9" s="929" t="s">
        <v>4</v>
      </c>
      <c r="W9" s="929">
        <v>0.9</v>
      </c>
      <c r="X9" s="929" t="s">
        <v>4</v>
      </c>
      <c r="Y9" s="932">
        <v>3.2</v>
      </c>
      <c r="Z9" s="1010" t="s">
        <v>4</v>
      </c>
      <c r="AA9" s="1010">
        <v>2.2000000000000002</v>
      </c>
      <c r="AB9" s="929" t="s">
        <v>4</v>
      </c>
      <c r="AC9" s="928" t="s">
        <v>151</v>
      </c>
      <c r="AD9" s="1482"/>
      <c r="AE9" s="1474"/>
    </row>
    <row r="10" spans="1:31" s="103" customFormat="1" ht="12.95" customHeight="1" x14ac:dyDescent="0.15">
      <c r="A10" s="1444"/>
      <c r="B10" s="1487"/>
      <c r="C10" s="390" t="s">
        <v>165</v>
      </c>
      <c r="D10" s="394" t="s">
        <v>10</v>
      </c>
      <c r="E10" s="1149">
        <v>1.7</v>
      </c>
      <c r="F10" s="1149">
        <v>3.1</v>
      </c>
      <c r="G10" s="1149">
        <v>1.6</v>
      </c>
      <c r="H10" s="1149">
        <v>1</v>
      </c>
      <c r="I10" s="1149">
        <v>2.1</v>
      </c>
      <c r="J10" s="1149">
        <v>1.3</v>
      </c>
      <c r="K10" s="1149">
        <v>1.3</v>
      </c>
      <c r="L10" s="1149">
        <v>2.1</v>
      </c>
      <c r="M10" s="1149">
        <v>1.4</v>
      </c>
      <c r="N10" s="1149">
        <v>0.9</v>
      </c>
      <c r="O10" s="1149">
        <v>1.2</v>
      </c>
      <c r="P10" s="1152">
        <v>1.1000000000000001</v>
      </c>
      <c r="Q10" s="1151">
        <v>0.9</v>
      </c>
      <c r="R10" s="1149">
        <v>1.6</v>
      </c>
      <c r="S10" s="1149">
        <v>1.8</v>
      </c>
      <c r="T10" s="1149">
        <v>1.1000000000000001</v>
      </c>
      <c r="U10" s="1149">
        <v>1.4</v>
      </c>
      <c r="V10" s="1149">
        <v>2</v>
      </c>
      <c r="W10" s="1149">
        <v>1</v>
      </c>
      <c r="X10" s="1149">
        <v>2.8</v>
      </c>
      <c r="Y10" s="1059">
        <v>2.8</v>
      </c>
      <c r="Z10" s="1067">
        <v>2.7</v>
      </c>
      <c r="AA10" s="1067">
        <v>2.9</v>
      </c>
      <c r="AB10" s="1149">
        <v>2.8</v>
      </c>
      <c r="AC10" s="1151">
        <v>1.8</v>
      </c>
      <c r="AD10" s="1061">
        <v>3.1</v>
      </c>
      <c r="AE10" s="1152">
        <v>0.9</v>
      </c>
    </row>
    <row r="11" spans="1:31" s="103" customFormat="1" ht="12.95" customHeight="1" x14ac:dyDescent="0.15">
      <c r="A11" s="1444"/>
      <c r="B11" s="1452" t="s">
        <v>6</v>
      </c>
      <c r="C11" s="444" t="s">
        <v>162</v>
      </c>
      <c r="D11" s="397" t="s">
        <v>10</v>
      </c>
      <c r="E11" s="1153">
        <v>2.2000000000000002</v>
      </c>
      <c r="F11" s="1153" t="s">
        <v>4</v>
      </c>
      <c r="G11" s="1153">
        <v>1.3</v>
      </c>
      <c r="H11" s="1153" t="s">
        <v>4</v>
      </c>
      <c r="I11" s="1153">
        <v>1.5</v>
      </c>
      <c r="J11" s="1153" t="s">
        <v>4</v>
      </c>
      <c r="K11" s="1153">
        <v>1.1000000000000001</v>
      </c>
      <c r="L11" s="1153" t="s">
        <v>4</v>
      </c>
      <c r="M11" s="1153">
        <v>1</v>
      </c>
      <c r="N11" s="1153" t="s">
        <v>4</v>
      </c>
      <c r="O11" s="1153">
        <v>1.1000000000000001</v>
      </c>
      <c r="P11" s="1160" t="s">
        <v>4</v>
      </c>
      <c r="Q11" s="1155">
        <v>1.1000000000000001</v>
      </c>
      <c r="R11" s="1153" t="s">
        <v>4</v>
      </c>
      <c r="S11" s="1153">
        <v>1.4</v>
      </c>
      <c r="T11" s="1153" t="s">
        <v>4</v>
      </c>
      <c r="U11" s="1153">
        <v>1.5</v>
      </c>
      <c r="V11" s="1153" t="s">
        <v>4</v>
      </c>
      <c r="W11" s="1153">
        <v>0.6</v>
      </c>
      <c r="X11" s="1153" t="s">
        <v>4</v>
      </c>
      <c r="Y11" s="1063">
        <v>2.2000000000000002</v>
      </c>
      <c r="Z11" s="1053" t="s">
        <v>4</v>
      </c>
      <c r="AA11" s="1053">
        <v>2.7</v>
      </c>
      <c r="AB11" s="1153" t="s">
        <v>4</v>
      </c>
      <c r="AC11" s="976" t="s">
        <v>151</v>
      </c>
      <c r="AD11" s="1468">
        <v>2.7</v>
      </c>
      <c r="AE11" s="1459" t="s">
        <v>174</v>
      </c>
    </row>
    <row r="12" spans="1:31" s="103" customFormat="1" ht="12.95" customHeight="1" x14ac:dyDescent="0.15">
      <c r="A12" s="1444"/>
      <c r="B12" s="1486"/>
      <c r="C12" s="181" t="s">
        <v>163</v>
      </c>
      <c r="D12" s="182" t="s">
        <v>10</v>
      </c>
      <c r="E12" s="929">
        <v>1.1000000000000001</v>
      </c>
      <c r="F12" s="929">
        <v>1.8</v>
      </c>
      <c r="G12" s="929">
        <v>0.9</v>
      </c>
      <c r="H12" s="929">
        <v>1</v>
      </c>
      <c r="I12" s="929">
        <v>1.2</v>
      </c>
      <c r="J12" s="929" t="s">
        <v>174</v>
      </c>
      <c r="K12" s="929">
        <v>0.9</v>
      </c>
      <c r="L12" s="929">
        <v>1.1000000000000001</v>
      </c>
      <c r="M12" s="929">
        <v>0.8</v>
      </c>
      <c r="N12" s="929">
        <v>0.9</v>
      </c>
      <c r="O12" s="929">
        <v>0.6</v>
      </c>
      <c r="P12" s="935">
        <v>0.7</v>
      </c>
      <c r="Q12" s="928">
        <v>0.8</v>
      </c>
      <c r="R12" s="929">
        <v>1.4</v>
      </c>
      <c r="S12" s="929">
        <v>1.3</v>
      </c>
      <c r="T12" s="929">
        <v>1.1000000000000001</v>
      </c>
      <c r="U12" s="929">
        <v>1.4</v>
      </c>
      <c r="V12" s="929">
        <v>1.7</v>
      </c>
      <c r="W12" s="929">
        <v>1.5</v>
      </c>
      <c r="X12" s="929">
        <v>2.2999999999999998</v>
      </c>
      <c r="Y12" s="932">
        <v>1.8</v>
      </c>
      <c r="Z12" s="1010">
        <v>1.8</v>
      </c>
      <c r="AA12" s="1010">
        <v>2.5</v>
      </c>
      <c r="AB12" s="929">
        <v>2.5</v>
      </c>
      <c r="AC12" s="928">
        <v>1.3</v>
      </c>
      <c r="AD12" s="1469"/>
      <c r="AE12" s="1460"/>
    </row>
    <row r="13" spans="1:31" s="103" customFormat="1" ht="12.95" customHeight="1" x14ac:dyDescent="0.15">
      <c r="A13" s="1444"/>
      <c r="B13" s="1486"/>
      <c r="C13" s="181" t="s">
        <v>164</v>
      </c>
      <c r="D13" s="182" t="s">
        <v>10</v>
      </c>
      <c r="E13" s="929">
        <v>0.6</v>
      </c>
      <c r="F13" s="929" t="s">
        <v>4</v>
      </c>
      <c r="G13" s="929">
        <v>1.1000000000000001</v>
      </c>
      <c r="H13" s="929" t="s">
        <v>4</v>
      </c>
      <c r="I13" s="929">
        <v>1.2</v>
      </c>
      <c r="J13" s="929" t="s">
        <v>4</v>
      </c>
      <c r="K13" s="929">
        <v>0.9</v>
      </c>
      <c r="L13" s="929" t="s">
        <v>4</v>
      </c>
      <c r="M13" s="929">
        <v>0.8</v>
      </c>
      <c r="N13" s="929" t="s">
        <v>4</v>
      </c>
      <c r="O13" s="929">
        <v>0.9</v>
      </c>
      <c r="P13" s="935" t="s">
        <v>4</v>
      </c>
      <c r="Q13" s="928">
        <v>0.6</v>
      </c>
      <c r="R13" s="929" t="s">
        <v>4</v>
      </c>
      <c r="S13" s="929">
        <v>1.4</v>
      </c>
      <c r="T13" s="929" t="s">
        <v>4</v>
      </c>
      <c r="U13" s="929">
        <v>1</v>
      </c>
      <c r="V13" s="929" t="s">
        <v>4</v>
      </c>
      <c r="W13" s="929">
        <v>0.9</v>
      </c>
      <c r="X13" s="929" t="s">
        <v>4</v>
      </c>
      <c r="Y13" s="932">
        <v>1.9</v>
      </c>
      <c r="Z13" s="1010" t="s">
        <v>4</v>
      </c>
      <c r="AA13" s="1010">
        <v>2.1</v>
      </c>
      <c r="AB13" s="929" t="s">
        <v>4</v>
      </c>
      <c r="AC13" s="928" t="s">
        <v>151</v>
      </c>
      <c r="AD13" s="1470"/>
      <c r="AE13" s="1461"/>
    </row>
    <row r="14" spans="1:31" s="103" customFormat="1" ht="12.95" customHeight="1" x14ac:dyDescent="0.15">
      <c r="A14" s="1444"/>
      <c r="B14" s="1487"/>
      <c r="C14" s="390" t="s">
        <v>165</v>
      </c>
      <c r="D14" s="394" t="s">
        <v>10</v>
      </c>
      <c r="E14" s="1149">
        <v>1.3</v>
      </c>
      <c r="F14" s="1149">
        <v>1.8</v>
      </c>
      <c r="G14" s="1149">
        <v>1.1000000000000001</v>
      </c>
      <c r="H14" s="1149">
        <v>1</v>
      </c>
      <c r="I14" s="1149">
        <v>1.3</v>
      </c>
      <c r="J14" s="1149" t="s">
        <v>174</v>
      </c>
      <c r="K14" s="1149">
        <v>1</v>
      </c>
      <c r="L14" s="1149">
        <v>1.1000000000000001</v>
      </c>
      <c r="M14" s="1149">
        <v>0.9</v>
      </c>
      <c r="N14" s="1149">
        <v>0.9</v>
      </c>
      <c r="O14" s="1149">
        <v>0.9</v>
      </c>
      <c r="P14" s="1152">
        <v>0.7</v>
      </c>
      <c r="Q14" s="1151">
        <v>0.8</v>
      </c>
      <c r="R14" s="1149">
        <v>1.4</v>
      </c>
      <c r="S14" s="1149">
        <v>1.4</v>
      </c>
      <c r="T14" s="1149">
        <v>1.1000000000000001</v>
      </c>
      <c r="U14" s="1149">
        <v>1.3</v>
      </c>
      <c r="V14" s="1149">
        <v>1.7</v>
      </c>
      <c r="W14" s="1149">
        <v>1</v>
      </c>
      <c r="X14" s="1149">
        <v>2.2999999999999998</v>
      </c>
      <c r="Y14" s="1059">
        <v>2</v>
      </c>
      <c r="Z14" s="1067">
        <v>1.8</v>
      </c>
      <c r="AA14" s="1067">
        <v>2.4</v>
      </c>
      <c r="AB14" s="1149">
        <v>2.5</v>
      </c>
      <c r="AC14" s="1151">
        <v>1.3</v>
      </c>
      <c r="AD14" s="1061">
        <v>2.5</v>
      </c>
      <c r="AE14" s="1152" t="s">
        <v>174</v>
      </c>
    </row>
    <row r="15" spans="1:31" s="103" customFormat="1" ht="12.95" customHeight="1" x14ac:dyDescent="0.15">
      <c r="A15" s="1444"/>
      <c r="B15" s="1452" t="s">
        <v>2</v>
      </c>
      <c r="C15" s="444" t="s">
        <v>162</v>
      </c>
      <c r="D15" s="397" t="s">
        <v>10</v>
      </c>
      <c r="E15" s="141">
        <v>6</v>
      </c>
      <c r="F15" s="141" t="s">
        <v>4</v>
      </c>
      <c r="G15" s="141">
        <v>6</v>
      </c>
      <c r="H15" s="141" t="s">
        <v>4</v>
      </c>
      <c r="I15" s="141">
        <v>4</v>
      </c>
      <c r="J15" s="141" t="s">
        <v>4</v>
      </c>
      <c r="K15" s="141">
        <v>3</v>
      </c>
      <c r="L15" s="141" t="s">
        <v>4</v>
      </c>
      <c r="M15" s="141">
        <v>4</v>
      </c>
      <c r="N15" s="141" t="s">
        <v>4</v>
      </c>
      <c r="O15" s="141">
        <v>3</v>
      </c>
      <c r="P15" s="140" t="s">
        <v>4</v>
      </c>
      <c r="Q15" s="143">
        <v>3</v>
      </c>
      <c r="R15" s="141" t="s">
        <v>4</v>
      </c>
      <c r="S15" s="141">
        <v>3</v>
      </c>
      <c r="T15" s="141" t="s">
        <v>4</v>
      </c>
      <c r="U15" s="141">
        <v>4</v>
      </c>
      <c r="V15" s="141" t="s">
        <v>4</v>
      </c>
      <c r="W15" s="141">
        <v>5</v>
      </c>
      <c r="X15" s="141" t="s">
        <v>4</v>
      </c>
      <c r="Y15" s="144">
        <v>5</v>
      </c>
      <c r="Z15" s="144" t="s">
        <v>4</v>
      </c>
      <c r="AA15" s="144">
        <v>5</v>
      </c>
      <c r="AB15" s="141" t="s">
        <v>4</v>
      </c>
      <c r="AC15" s="206" t="s">
        <v>151</v>
      </c>
      <c r="AD15" s="1475">
        <v>6</v>
      </c>
      <c r="AE15" s="1478">
        <v>1</v>
      </c>
    </row>
    <row r="16" spans="1:31" s="103" customFormat="1" ht="12.75" customHeight="1" x14ac:dyDescent="0.15">
      <c r="A16" s="1444"/>
      <c r="B16" s="1486"/>
      <c r="C16" s="181" t="s">
        <v>163</v>
      </c>
      <c r="D16" s="182" t="s">
        <v>10</v>
      </c>
      <c r="E16" s="106">
        <v>4</v>
      </c>
      <c r="F16" s="106">
        <v>5</v>
      </c>
      <c r="G16" s="106">
        <v>3</v>
      </c>
      <c r="H16" s="106">
        <v>4</v>
      </c>
      <c r="I16" s="106">
        <v>3</v>
      </c>
      <c r="J16" s="106">
        <v>3</v>
      </c>
      <c r="K16" s="106">
        <v>2</v>
      </c>
      <c r="L16" s="106">
        <v>2</v>
      </c>
      <c r="M16" s="106">
        <v>2</v>
      </c>
      <c r="N16" s="106">
        <v>2</v>
      </c>
      <c r="O16" s="106">
        <v>3</v>
      </c>
      <c r="P16" s="105">
        <v>2</v>
      </c>
      <c r="Q16" s="112">
        <v>3</v>
      </c>
      <c r="R16" s="106">
        <v>2</v>
      </c>
      <c r="S16" s="106">
        <v>3</v>
      </c>
      <c r="T16" s="106">
        <v>3</v>
      </c>
      <c r="U16" s="106">
        <v>4</v>
      </c>
      <c r="V16" s="106">
        <v>3</v>
      </c>
      <c r="W16" s="106">
        <v>4</v>
      </c>
      <c r="X16" s="106">
        <v>4</v>
      </c>
      <c r="Y16" s="113">
        <v>3</v>
      </c>
      <c r="Z16" s="113">
        <v>4</v>
      </c>
      <c r="AA16" s="113">
        <v>4</v>
      </c>
      <c r="AB16" s="106">
        <v>3</v>
      </c>
      <c r="AC16" s="114">
        <v>3</v>
      </c>
      <c r="AD16" s="1476"/>
      <c r="AE16" s="1479"/>
    </row>
    <row r="17" spans="1:31" s="103" customFormat="1" ht="12.75" customHeight="1" x14ac:dyDescent="0.15">
      <c r="A17" s="1444"/>
      <c r="B17" s="1486"/>
      <c r="C17" s="181" t="s">
        <v>164</v>
      </c>
      <c r="D17" s="182" t="s">
        <v>10</v>
      </c>
      <c r="E17" s="106">
        <v>1</v>
      </c>
      <c r="F17" s="106" t="s">
        <v>4</v>
      </c>
      <c r="G17" s="106">
        <v>4</v>
      </c>
      <c r="H17" s="106" t="s">
        <v>4</v>
      </c>
      <c r="I17" s="106">
        <v>3</v>
      </c>
      <c r="J17" s="106" t="s">
        <v>4</v>
      </c>
      <c r="K17" s="106">
        <v>3</v>
      </c>
      <c r="L17" s="106" t="s">
        <v>4</v>
      </c>
      <c r="M17" s="106">
        <v>3</v>
      </c>
      <c r="N17" s="106" t="s">
        <v>4</v>
      </c>
      <c r="O17" s="106">
        <v>2</v>
      </c>
      <c r="P17" s="105" t="s">
        <v>4</v>
      </c>
      <c r="Q17" s="112">
        <v>3</v>
      </c>
      <c r="R17" s="106" t="s">
        <v>4</v>
      </c>
      <c r="S17" s="106">
        <v>2</v>
      </c>
      <c r="T17" s="106" t="s">
        <v>4</v>
      </c>
      <c r="U17" s="106">
        <v>1</v>
      </c>
      <c r="V17" s="106" t="s">
        <v>4</v>
      </c>
      <c r="W17" s="106">
        <v>3</v>
      </c>
      <c r="X17" s="106" t="s">
        <v>4</v>
      </c>
      <c r="Y17" s="113">
        <v>3</v>
      </c>
      <c r="Z17" s="113" t="s">
        <v>4</v>
      </c>
      <c r="AA17" s="113">
        <v>2</v>
      </c>
      <c r="AB17" s="106" t="s">
        <v>4</v>
      </c>
      <c r="AC17" s="114" t="s">
        <v>151</v>
      </c>
      <c r="AD17" s="1477"/>
      <c r="AE17" s="1480"/>
    </row>
    <row r="18" spans="1:31" s="103" customFormat="1" ht="12.75" customHeight="1" x14ac:dyDescent="0.15">
      <c r="A18" s="1444"/>
      <c r="B18" s="1487"/>
      <c r="C18" s="390" t="s">
        <v>165</v>
      </c>
      <c r="D18" s="394" t="s">
        <v>10</v>
      </c>
      <c r="E18" s="708">
        <v>4</v>
      </c>
      <c r="F18" s="708">
        <v>5</v>
      </c>
      <c r="G18" s="708">
        <v>4</v>
      </c>
      <c r="H18" s="708">
        <v>4</v>
      </c>
      <c r="I18" s="708">
        <v>3</v>
      </c>
      <c r="J18" s="708">
        <v>3</v>
      </c>
      <c r="K18" s="708">
        <v>3</v>
      </c>
      <c r="L18" s="708">
        <v>2</v>
      </c>
      <c r="M18" s="708">
        <v>3</v>
      </c>
      <c r="N18" s="708">
        <v>2</v>
      </c>
      <c r="O18" s="708">
        <v>3</v>
      </c>
      <c r="P18" s="799">
        <v>2</v>
      </c>
      <c r="Q18" s="672">
        <v>3</v>
      </c>
      <c r="R18" s="708">
        <v>2</v>
      </c>
      <c r="S18" s="708">
        <v>3</v>
      </c>
      <c r="T18" s="708">
        <v>3</v>
      </c>
      <c r="U18" s="708">
        <v>3</v>
      </c>
      <c r="V18" s="708">
        <v>3</v>
      </c>
      <c r="W18" s="708">
        <v>4</v>
      </c>
      <c r="X18" s="708">
        <v>4</v>
      </c>
      <c r="Y18" s="708">
        <v>4</v>
      </c>
      <c r="Z18" s="708">
        <v>4</v>
      </c>
      <c r="AA18" s="708">
        <v>4</v>
      </c>
      <c r="AB18" s="708">
        <v>3</v>
      </c>
      <c r="AC18" s="280">
        <v>3</v>
      </c>
      <c r="AD18" s="284">
        <v>5</v>
      </c>
      <c r="AE18" s="282">
        <v>2</v>
      </c>
    </row>
    <row r="19" spans="1:31" s="103" customFormat="1" ht="12.75" customHeight="1" x14ac:dyDescent="0.15">
      <c r="A19" s="1444"/>
      <c r="B19" s="1455" t="s">
        <v>3</v>
      </c>
      <c r="C19" s="444" t="s">
        <v>162</v>
      </c>
      <c r="D19" s="203" t="s">
        <v>10</v>
      </c>
      <c r="E19" s="973">
        <v>8.6999999999999993</v>
      </c>
      <c r="F19" s="973" t="s">
        <v>4</v>
      </c>
      <c r="G19" s="973">
        <v>8.1</v>
      </c>
      <c r="H19" s="973" t="s">
        <v>4</v>
      </c>
      <c r="I19" s="973">
        <v>8.1</v>
      </c>
      <c r="J19" s="973" t="s">
        <v>4</v>
      </c>
      <c r="K19" s="973">
        <v>7.4</v>
      </c>
      <c r="L19" s="973" t="s">
        <v>4</v>
      </c>
      <c r="M19" s="973">
        <v>7</v>
      </c>
      <c r="N19" s="973" t="s">
        <v>4</v>
      </c>
      <c r="O19" s="973">
        <v>7.2</v>
      </c>
      <c r="P19" s="981" t="s">
        <v>4</v>
      </c>
      <c r="Q19" s="976">
        <v>6.6</v>
      </c>
      <c r="R19" s="973" t="s">
        <v>4</v>
      </c>
      <c r="S19" s="973">
        <v>6.8</v>
      </c>
      <c r="T19" s="973" t="s">
        <v>4</v>
      </c>
      <c r="U19" s="973">
        <v>6.3</v>
      </c>
      <c r="V19" s="973" t="s">
        <v>4</v>
      </c>
      <c r="W19" s="973">
        <v>7.7</v>
      </c>
      <c r="X19" s="973" t="s">
        <v>4</v>
      </c>
      <c r="Y19" s="977">
        <v>8.1</v>
      </c>
      <c r="Z19" s="978" t="s">
        <v>4</v>
      </c>
      <c r="AA19" s="978">
        <v>7.7</v>
      </c>
      <c r="AB19" s="973" t="s">
        <v>4</v>
      </c>
      <c r="AC19" s="976" t="s">
        <v>151</v>
      </c>
      <c r="AD19" s="1468">
        <v>8.8000000000000007</v>
      </c>
      <c r="AE19" s="1459">
        <v>5.6</v>
      </c>
    </row>
    <row r="20" spans="1:31" s="103" customFormat="1" ht="12.75" customHeight="1" x14ac:dyDescent="0.15">
      <c r="A20" s="1444"/>
      <c r="B20" s="1486"/>
      <c r="C20" s="181" t="s">
        <v>163</v>
      </c>
      <c r="D20" s="182" t="s">
        <v>10</v>
      </c>
      <c r="E20" s="929">
        <v>8.1</v>
      </c>
      <c r="F20" s="929">
        <v>8.1</v>
      </c>
      <c r="G20" s="929">
        <v>8.1</v>
      </c>
      <c r="H20" s="929">
        <v>7.2</v>
      </c>
      <c r="I20" s="929">
        <v>7.7</v>
      </c>
      <c r="J20" s="929">
        <v>7.5</v>
      </c>
      <c r="K20" s="929">
        <v>7</v>
      </c>
      <c r="L20" s="929">
        <v>7</v>
      </c>
      <c r="M20" s="929">
        <v>7.1</v>
      </c>
      <c r="N20" s="929">
        <v>6.3</v>
      </c>
      <c r="O20" s="929">
        <v>6.7</v>
      </c>
      <c r="P20" s="935">
        <v>6.7</v>
      </c>
      <c r="Q20" s="928">
        <v>5.9</v>
      </c>
      <c r="R20" s="929">
        <v>5.6</v>
      </c>
      <c r="S20" s="929">
        <v>6</v>
      </c>
      <c r="T20" s="929">
        <v>5.8</v>
      </c>
      <c r="U20" s="929">
        <v>6.7</v>
      </c>
      <c r="V20" s="929">
        <v>6.7</v>
      </c>
      <c r="W20" s="929">
        <v>7.1</v>
      </c>
      <c r="X20" s="929">
        <v>7</v>
      </c>
      <c r="Y20" s="932">
        <v>6.7</v>
      </c>
      <c r="Z20" s="1010">
        <v>7</v>
      </c>
      <c r="AA20" s="1010">
        <v>7.4</v>
      </c>
      <c r="AB20" s="929">
        <v>7.4</v>
      </c>
      <c r="AC20" s="928">
        <v>7</v>
      </c>
      <c r="AD20" s="1469"/>
      <c r="AE20" s="1460"/>
    </row>
    <row r="21" spans="1:31" s="103" customFormat="1" ht="12.75" customHeight="1" x14ac:dyDescent="0.15">
      <c r="A21" s="1444"/>
      <c r="B21" s="1486"/>
      <c r="C21" s="181" t="s">
        <v>164</v>
      </c>
      <c r="D21" s="236" t="s">
        <v>10</v>
      </c>
      <c r="E21" s="929">
        <v>8.8000000000000007</v>
      </c>
      <c r="F21" s="929" t="s">
        <v>4</v>
      </c>
      <c r="G21" s="929">
        <v>8.5</v>
      </c>
      <c r="H21" s="929" t="s">
        <v>4</v>
      </c>
      <c r="I21" s="929">
        <v>7.9</v>
      </c>
      <c r="J21" s="929" t="s">
        <v>4</v>
      </c>
      <c r="K21" s="929">
        <v>7.5</v>
      </c>
      <c r="L21" s="929" t="s">
        <v>4</v>
      </c>
      <c r="M21" s="929">
        <v>7.8</v>
      </c>
      <c r="N21" s="929" t="s">
        <v>4</v>
      </c>
      <c r="O21" s="929">
        <v>7.1</v>
      </c>
      <c r="P21" s="935" t="s">
        <v>4</v>
      </c>
      <c r="Q21" s="928">
        <v>7</v>
      </c>
      <c r="R21" s="929" t="s">
        <v>4</v>
      </c>
      <c r="S21" s="929">
        <v>6.5</v>
      </c>
      <c r="T21" s="929" t="s">
        <v>4</v>
      </c>
      <c r="U21" s="929">
        <v>6.5</v>
      </c>
      <c r="V21" s="929" t="s">
        <v>4</v>
      </c>
      <c r="W21" s="929">
        <v>8</v>
      </c>
      <c r="X21" s="929" t="s">
        <v>4</v>
      </c>
      <c r="Y21" s="932">
        <v>6.8</v>
      </c>
      <c r="Z21" s="932" t="s">
        <v>4</v>
      </c>
      <c r="AA21" s="932">
        <v>7.5</v>
      </c>
      <c r="AB21" s="929" t="s">
        <v>4</v>
      </c>
      <c r="AC21" s="928" t="s">
        <v>151</v>
      </c>
      <c r="AD21" s="1470"/>
      <c r="AE21" s="1461"/>
    </row>
    <row r="22" spans="1:31" s="103" customFormat="1" ht="12.75" customHeight="1" x14ac:dyDescent="0.15">
      <c r="A22" s="1444"/>
      <c r="B22" s="1486"/>
      <c r="C22" s="453" t="s">
        <v>165</v>
      </c>
      <c r="D22" s="394" t="s">
        <v>10</v>
      </c>
      <c r="E22" s="1149">
        <v>8.5</v>
      </c>
      <c r="F22" s="962">
        <v>8.1</v>
      </c>
      <c r="G22" s="962">
        <v>8.1999999999999993</v>
      </c>
      <c r="H22" s="962">
        <v>7.2</v>
      </c>
      <c r="I22" s="962">
        <v>7.9</v>
      </c>
      <c r="J22" s="962">
        <v>7.5</v>
      </c>
      <c r="K22" s="962">
        <v>7.3</v>
      </c>
      <c r="L22" s="962">
        <v>7</v>
      </c>
      <c r="M22" s="962">
        <v>7.3</v>
      </c>
      <c r="N22" s="962">
        <v>6.3</v>
      </c>
      <c r="O22" s="962">
        <v>7</v>
      </c>
      <c r="P22" s="950">
        <v>6.7</v>
      </c>
      <c r="Q22" s="947">
        <v>6.5</v>
      </c>
      <c r="R22" s="962">
        <v>5.6</v>
      </c>
      <c r="S22" s="962">
        <v>6.4</v>
      </c>
      <c r="T22" s="962">
        <v>5.8</v>
      </c>
      <c r="U22" s="962">
        <v>6.5</v>
      </c>
      <c r="V22" s="962">
        <v>6.7</v>
      </c>
      <c r="W22" s="962">
        <v>7.6</v>
      </c>
      <c r="X22" s="962">
        <v>7</v>
      </c>
      <c r="Y22" s="965">
        <v>7.2</v>
      </c>
      <c r="Z22" s="982">
        <v>7</v>
      </c>
      <c r="AA22" s="982">
        <v>7.5</v>
      </c>
      <c r="AB22" s="962">
        <v>7.4</v>
      </c>
      <c r="AC22" s="1151">
        <v>7.1</v>
      </c>
      <c r="AD22" s="949">
        <v>8.5</v>
      </c>
      <c r="AE22" s="950">
        <v>5.6</v>
      </c>
    </row>
    <row r="23" spans="1:31" s="103" customFormat="1" ht="12.75" customHeight="1" x14ac:dyDescent="0.15">
      <c r="A23" s="1444"/>
      <c r="B23" s="1456" t="s">
        <v>74</v>
      </c>
      <c r="C23" s="444" t="s">
        <v>162</v>
      </c>
      <c r="D23" s="203" t="s">
        <v>75</v>
      </c>
      <c r="E23" s="398">
        <v>0</v>
      </c>
      <c r="F23" s="398" t="s">
        <v>4</v>
      </c>
      <c r="G23" s="398">
        <v>0</v>
      </c>
      <c r="H23" s="398" t="s">
        <v>4</v>
      </c>
      <c r="I23" s="398">
        <v>0</v>
      </c>
      <c r="J23" s="398" t="s">
        <v>4</v>
      </c>
      <c r="K23" s="398">
        <v>0</v>
      </c>
      <c r="L23" s="398" t="s">
        <v>4</v>
      </c>
      <c r="M23" s="398">
        <v>0</v>
      </c>
      <c r="N23" s="398" t="s">
        <v>4</v>
      </c>
      <c r="O23" s="398">
        <v>0</v>
      </c>
      <c r="P23" s="402" t="s">
        <v>4</v>
      </c>
      <c r="Q23" s="418">
        <v>0</v>
      </c>
      <c r="R23" s="398" t="s">
        <v>4</v>
      </c>
      <c r="S23" s="398">
        <v>0</v>
      </c>
      <c r="T23" s="398" t="s">
        <v>4</v>
      </c>
      <c r="U23" s="398">
        <v>0</v>
      </c>
      <c r="V23" s="398" t="s">
        <v>4</v>
      </c>
      <c r="W23" s="398">
        <v>0</v>
      </c>
      <c r="X23" s="398" t="s">
        <v>4</v>
      </c>
      <c r="Y23" s="399">
        <v>0</v>
      </c>
      <c r="Z23" s="562" t="s">
        <v>4</v>
      </c>
      <c r="AA23" s="562">
        <v>0</v>
      </c>
      <c r="AB23" s="398" t="s">
        <v>4</v>
      </c>
      <c r="AC23" s="206" t="s">
        <v>151</v>
      </c>
      <c r="AD23" s="1462">
        <v>0</v>
      </c>
      <c r="AE23" s="1465">
        <v>0</v>
      </c>
    </row>
    <row r="24" spans="1:31" s="103" customFormat="1" ht="12.75" customHeight="1" x14ac:dyDescent="0.15">
      <c r="A24" s="1444"/>
      <c r="B24" s="1488"/>
      <c r="C24" s="181" t="s">
        <v>163</v>
      </c>
      <c r="D24" s="182" t="s">
        <v>75</v>
      </c>
      <c r="E24" s="552">
        <v>0</v>
      </c>
      <c r="F24" s="559">
        <v>0</v>
      </c>
      <c r="G24" s="559">
        <v>0</v>
      </c>
      <c r="H24" s="559">
        <v>0</v>
      </c>
      <c r="I24" s="559">
        <v>0</v>
      </c>
      <c r="J24" s="559">
        <v>0</v>
      </c>
      <c r="K24" s="559">
        <v>0</v>
      </c>
      <c r="L24" s="559">
        <v>0</v>
      </c>
      <c r="M24" s="559">
        <v>0</v>
      </c>
      <c r="N24" s="559">
        <v>0</v>
      </c>
      <c r="O24" s="559">
        <v>0</v>
      </c>
      <c r="P24" s="553">
        <v>0</v>
      </c>
      <c r="Q24" s="552">
        <v>0</v>
      </c>
      <c r="R24" s="559">
        <v>0</v>
      </c>
      <c r="S24" s="559">
        <v>0</v>
      </c>
      <c r="T24" s="559">
        <v>0</v>
      </c>
      <c r="U24" s="559">
        <v>0</v>
      </c>
      <c r="V24" s="559">
        <v>0</v>
      </c>
      <c r="W24" s="559">
        <v>0</v>
      </c>
      <c r="X24" s="559">
        <v>0</v>
      </c>
      <c r="Y24" s="560">
        <v>0</v>
      </c>
      <c r="Z24" s="560">
        <v>0</v>
      </c>
      <c r="AA24" s="560">
        <v>0</v>
      </c>
      <c r="AB24" s="559">
        <v>0</v>
      </c>
      <c r="AC24" s="552">
        <v>0</v>
      </c>
      <c r="AD24" s="1471"/>
      <c r="AE24" s="1490"/>
    </row>
    <row r="25" spans="1:31" s="103" customFormat="1" ht="12.75" customHeight="1" x14ac:dyDescent="0.15">
      <c r="A25" s="1444"/>
      <c r="B25" s="1488"/>
      <c r="C25" s="181" t="s">
        <v>164</v>
      </c>
      <c r="D25" s="182" t="s">
        <v>75</v>
      </c>
      <c r="E25" s="559">
        <v>0</v>
      </c>
      <c r="F25" s="559" t="s">
        <v>4</v>
      </c>
      <c r="G25" s="559">
        <v>0</v>
      </c>
      <c r="H25" s="559" t="s">
        <v>4</v>
      </c>
      <c r="I25" s="559">
        <v>0</v>
      </c>
      <c r="J25" s="559" t="s">
        <v>4</v>
      </c>
      <c r="K25" s="559">
        <v>0</v>
      </c>
      <c r="L25" s="559" t="s">
        <v>4</v>
      </c>
      <c r="M25" s="559">
        <v>0</v>
      </c>
      <c r="N25" s="559" t="s">
        <v>4</v>
      </c>
      <c r="O25" s="559">
        <v>0</v>
      </c>
      <c r="P25" s="553" t="s">
        <v>4</v>
      </c>
      <c r="Q25" s="552">
        <v>0</v>
      </c>
      <c r="R25" s="559" t="s">
        <v>4</v>
      </c>
      <c r="S25" s="559">
        <v>0</v>
      </c>
      <c r="T25" s="559" t="s">
        <v>4</v>
      </c>
      <c r="U25" s="559">
        <v>0</v>
      </c>
      <c r="V25" s="559" t="s">
        <v>4</v>
      </c>
      <c r="W25" s="559">
        <v>0</v>
      </c>
      <c r="X25" s="559" t="s">
        <v>4</v>
      </c>
      <c r="Y25" s="560">
        <v>0</v>
      </c>
      <c r="Z25" s="560" t="s">
        <v>4</v>
      </c>
      <c r="AA25" s="560">
        <v>0</v>
      </c>
      <c r="AB25" s="559" t="s">
        <v>4</v>
      </c>
      <c r="AC25" s="114" t="s">
        <v>151</v>
      </c>
      <c r="AD25" s="1472"/>
      <c r="AE25" s="1491"/>
    </row>
    <row r="26" spans="1:31" s="103" customFormat="1" ht="12.75" customHeight="1" x14ac:dyDescent="0.15">
      <c r="A26" s="1444"/>
      <c r="B26" s="1489"/>
      <c r="C26" s="453" t="s">
        <v>165</v>
      </c>
      <c r="D26" s="394" t="s">
        <v>75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9">
        <v>0</v>
      </c>
      <c r="N26" s="629">
        <v>0</v>
      </c>
      <c r="O26" s="629">
        <v>0</v>
      </c>
      <c r="P26" s="705">
        <v>0</v>
      </c>
      <c r="Q26" s="628">
        <v>0</v>
      </c>
      <c r="R26" s="629">
        <v>0</v>
      </c>
      <c r="S26" s="629">
        <v>0</v>
      </c>
      <c r="T26" s="629">
        <v>0</v>
      </c>
      <c r="U26" s="629">
        <v>0</v>
      </c>
      <c r="V26" s="629">
        <v>0</v>
      </c>
      <c r="W26" s="629">
        <v>0</v>
      </c>
      <c r="X26" s="629">
        <v>0</v>
      </c>
      <c r="Y26" s="698">
        <v>0</v>
      </c>
      <c r="Z26" s="698">
        <v>0</v>
      </c>
      <c r="AA26" s="698">
        <v>0</v>
      </c>
      <c r="AB26" s="629">
        <v>0</v>
      </c>
      <c r="AC26" s="628">
        <v>0</v>
      </c>
      <c r="AD26" s="699">
        <v>0</v>
      </c>
      <c r="AE26" s="705">
        <v>0</v>
      </c>
    </row>
    <row r="27" spans="1:31" s="103" customFormat="1" ht="12.75" customHeight="1" x14ac:dyDescent="0.15">
      <c r="A27" s="1444"/>
      <c r="B27" s="1455" t="s">
        <v>76</v>
      </c>
      <c r="C27" s="444" t="s">
        <v>162</v>
      </c>
      <c r="D27" s="203" t="s">
        <v>10</v>
      </c>
      <c r="E27" s="974">
        <v>5.8</v>
      </c>
      <c r="F27" s="974" t="s">
        <v>4</v>
      </c>
      <c r="G27" s="974">
        <v>5.3</v>
      </c>
      <c r="H27" s="1156" t="s">
        <v>4</v>
      </c>
      <c r="I27" s="1156">
        <v>3.9</v>
      </c>
      <c r="J27" s="1156" t="s">
        <v>4</v>
      </c>
      <c r="K27" s="1156">
        <v>5.0999999999999996</v>
      </c>
      <c r="L27" s="1156" t="s">
        <v>4</v>
      </c>
      <c r="M27" s="1156">
        <v>6.9</v>
      </c>
      <c r="N27" s="1156" t="s">
        <v>4</v>
      </c>
      <c r="O27" s="1156">
        <v>6.2</v>
      </c>
      <c r="P27" s="1192" t="s">
        <v>4</v>
      </c>
      <c r="Q27" s="1158">
        <v>7.2</v>
      </c>
      <c r="R27" s="1156" t="s">
        <v>4</v>
      </c>
      <c r="S27" s="1156">
        <v>7.2</v>
      </c>
      <c r="T27" s="1156" t="s">
        <v>4</v>
      </c>
      <c r="U27" s="1156">
        <v>7</v>
      </c>
      <c r="V27" s="1156" t="s">
        <v>4</v>
      </c>
      <c r="W27" s="1156">
        <v>10</v>
      </c>
      <c r="X27" s="1156" t="s">
        <v>4</v>
      </c>
      <c r="Y27" s="1053">
        <v>7.9</v>
      </c>
      <c r="Z27" s="1053" t="s">
        <v>4</v>
      </c>
      <c r="AA27" s="1053">
        <v>9.6999999999999993</v>
      </c>
      <c r="AB27" s="1156" t="s">
        <v>4</v>
      </c>
      <c r="AC27" s="976" t="s">
        <v>151</v>
      </c>
      <c r="AD27" s="1468">
        <v>12</v>
      </c>
      <c r="AE27" s="1459">
        <v>3.9</v>
      </c>
    </row>
    <row r="28" spans="1:31" s="103" customFormat="1" ht="12.75" customHeight="1" x14ac:dyDescent="0.15">
      <c r="A28" s="1444"/>
      <c r="B28" s="1486"/>
      <c r="C28" s="181" t="s">
        <v>163</v>
      </c>
      <c r="D28" s="182" t="s">
        <v>10</v>
      </c>
      <c r="E28" s="930">
        <v>6.1</v>
      </c>
      <c r="F28" s="930">
        <v>7.4</v>
      </c>
      <c r="G28" s="930">
        <v>6</v>
      </c>
      <c r="H28" s="930">
        <v>6.4</v>
      </c>
      <c r="I28" s="930">
        <v>5.0999999999999996</v>
      </c>
      <c r="J28" s="930">
        <v>6.7</v>
      </c>
      <c r="K28" s="930">
        <v>5.5</v>
      </c>
      <c r="L28" s="930">
        <v>5.5</v>
      </c>
      <c r="M28" s="930">
        <v>7.5</v>
      </c>
      <c r="N28" s="930">
        <v>6.4</v>
      </c>
      <c r="O28" s="930">
        <v>6.7</v>
      </c>
      <c r="P28" s="1103">
        <v>8.4</v>
      </c>
      <c r="Q28" s="953">
        <v>7.4</v>
      </c>
      <c r="R28" s="930">
        <v>7.5</v>
      </c>
      <c r="S28" s="930">
        <v>7.9</v>
      </c>
      <c r="T28" s="930">
        <v>7.1</v>
      </c>
      <c r="U28" s="930">
        <v>7.9</v>
      </c>
      <c r="V28" s="930">
        <v>8.1</v>
      </c>
      <c r="W28" s="930">
        <v>9.6</v>
      </c>
      <c r="X28" s="930">
        <v>8.6</v>
      </c>
      <c r="Y28" s="1010">
        <v>7.8</v>
      </c>
      <c r="Z28" s="1010">
        <v>8.3000000000000007</v>
      </c>
      <c r="AA28" s="1010">
        <v>9.4</v>
      </c>
      <c r="AB28" s="930">
        <v>7.1</v>
      </c>
      <c r="AC28" s="953">
        <v>7.3</v>
      </c>
      <c r="AD28" s="1481"/>
      <c r="AE28" s="1473"/>
    </row>
    <row r="29" spans="1:31" s="103" customFormat="1" ht="12.75" customHeight="1" x14ac:dyDescent="0.15">
      <c r="A29" s="1444"/>
      <c r="B29" s="1486"/>
      <c r="C29" s="181" t="s">
        <v>164</v>
      </c>
      <c r="D29" s="182" t="s">
        <v>10</v>
      </c>
      <c r="E29" s="929">
        <v>8.1</v>
      </c>
      <c r="F29" s="929" t="s">
        <v>4</v>
      </c>
      <c r="G29" s="929">
        <v>8</v>
      </c>
      <c r="H29" s="929" t="s">
        <v>4</v>
      </c>
      <c r="I29" s="929">
        <v>6.6</v>
      </c>
      <c r="J29" s="929" t="s">
        <v>4</v>
      </c>
      <c r="K29" s="929">
        <v>7.4</v>
      </c>
      <c r="L29" s="929" t="s">
        <v>4</v>
      </c>
      <c r="M29" s="929">
        <v>8.8000000000000007</v>
      </c>
      <c r="N29" s="929" t="s">
        <v>4</v>
      </c>
      <c r="O29" s="929">
        <v>8.6</v>
      </c>
      <c r="P29" s="935" t="s">
        <v>4</v>
      </c>
      <c r="Q29" s="953">
        <v>9.6</v>
      </c>
      <c r="R29" s="929" t="s">
        <v>4</v>
      </c>
      <c r="S29" s="929">
        <v>9.1</v>
      </c>
      <c r="T29" s="929" t="s">
        <v>4</v>
      </c>
      <c r="U29" s="929">
        <v>9.9</v>
      </c>
      <c r="V29" s="929" t="s">
        <v>4</v>
      </c>
      <c r="W29" s="929">
        <v>12</v>
      </c>
      <c r="X29" s="929" t="s">
        <v>4</v>
      </c>
      <c r="Y29" s="932">
        <v>11</v>
      </c>
      <c r="Z29" s="932" t="s">
        <v>4</v>
      </c>
      <c r="AA29" s="932">
        <v>12</v>
      </c>
      <c r="AB29" s="930" t="s">
        <v>4</v>
      </c>
      <c r="AC29" s="928" t="s">
        <v>151</v>
      </c>
      <c r="AD29" s="1482"/>
      <c r="AE29" s="1474"/>
    </row>
    <row r="30" spans="1:31" s="103" customFormat="1" ht="12.75" customHeight="1" x14ac:dyDescent="0.15">
      <c r="A30" s="1444"/>
      <c r="B30" s="1487"/>
      <c r="C30" s="181" t="s">
        <v>165</v>
      </c>
      <c r="D30" s="236" t="s">
        <v>10</v>
      </c>
      <c r="E30" s="1149">
        <v>6.7</v>
      </c>
      <c r="F30" s="961">
        <v>7.4</v>
      </c>
      <c r="G30" s="961">
        <v>6.4</v>
      </c>
      <c r="H30" s="961">
        <v>6.4</v>
      </c>
      <c r="I30" s="961">
        <v>5.2</v>
      </c>
      <c r="J30" s="961">
        <v>6.7</v>
      </c>
      <c r="K30" s="961">
        <v>6</v>
      </c>
      <c r="L30" s="961">
        <v>5.5</v>
      </c>
      <c r="M30" s="961">
        <v>7.7</v>
      </c>
      <c r="N30" s="961">
        <v>6.4</v>
      </c>
      <c r="O30" s="961">
        <v>7.2</v>
      </c>
      <c r="P30" s="1193">
        <v>8.4</v>
      </c>
      <c r="Q30" s="964">
        <v>8.1</v>
      </c>
      <c r="R30" s="961">
        <v>7.5</v>
      </c>
      <c r="S30" s="961">
        <v>8.1</v>
      </c>
      <c r="T30" s="961">
        <v>7.1</v>
      </c>
      <c r="U30" s="961">
        <v>8.3000000000000007</v>
      </c>
      <c r="V30" s="961">
        <v>8.1</v>
      </c>
      <c r="W30" s="961">
        <v>11</v>
      </c>
      <c r="X30" s="961">
        <v>8.6</v>
      </c>
      <c r="Y30" s="982">
        <v>8.9</v>
      </c>
      <c r="Z30" s="982">
        <v>8.3000000000000007</v>
      </c>
      <c r="AA30" s="982">
        <v>10</v>
      </c>
      <c r="AB30" s="961">
        <v>7.1</v>
      </c>
      <c r="AC30" s="933">
        <v>7.5</v>
      </c>
      <c r="AD30" s="1159">
        <v>11</v>
      </c>
      <c r="AE30" s="1152">
        <v>5.2</v>
      </c>
    </row>
    <row r="31" spans="1:31" s="103" customFormat="1" ht="12.75" customHeight="1" x14ac:dyDescent="0.15">
      <c r="A31" s="1444"/>
      <c r="B31" s="824" t="s">
        <v>77</v>
      </c>
      <c r="C31" s="679" t="s">
        <v>152</v>
      </c>
      <c r="D31" s="397" t="s">
        <v>10</v>
      </c>
      <c r="E31" s="1153">
        <v>0.1</v>
      </c>
      <c r="F31" s="1153" t="s">
        <v>173</v>
      </c>
      <c r="G31" s="1153">
        <v>0.4</v>
      </c>
      <c r="H31" s="1153">
        <v>0.1</v>
      </c>
      <c r="I31" s="1153">
        <v>0.5</v>
      </c>
      <c r="J31" s="1153">
        <v>0.1</v>
      </c>
      <c r="K31" s="1153">
        <v>0.1</v>
      </c>
      <c r="L31" s="1153">
        <v>0.3</v>
      </c>
      <c r="M31" s="1153">
        <v>0.1</v>
      </c>
      <c r="N31" s="1153">
        <v>0.1</v>
      </c>
      <c r="O31" s="1153">
        <v>0.4</v>
      </c>
      <c r="P31" s="1160">
        <v>0.2</v>
      </c>
      <c r="Q31" s="1155">
        <v>0.1</v>
      </c>
      <c r="R31" s="1153" t="s">
        <v>173</v>
      </c>
      <c r="S31" s="1153" t="s">
        <v>173</v>
      </c>
      <c r="T31" s="1153">
        <v>0.1</v>
      </c>
      <c r="U31" s="1153">
        <v>0.2</v>
      </c>
      <c r="V31" s="1153">
        <v>0.1</v>
      </c>
      <c r="W31" s="1153">
        <v>0.1</v>
      </c>
      <c r="X31" s="1153" t="s">
        <v>173</v>
      </c>
      <c r="Y31" s="1053" t="s">
        <v>173</v>
      </c>
      <c r="Z31" s="1063" t="s">
        <v>173</v>
      </c>
      <c r="AA31" s="1063">
        <v>0.1</v>
      </c>
      <c r="AB31" s="1153">
        <v>0.2</v>
      </c>
      <c r="AC31" s="1155">
        <v>0.1</v>
      </c>
      <c r="AD31" s="934">
        <v>0.5</v>
      </c>
      <c r="AE31" s="1160" t="s">
        <v>173</v>
      </c>
    </row>
    <row r="32" spans="1:31" s="103" customFormat="1" ht="12.75" customHeight="1" x14ac:dyDescent="0.15">
      <c r="A32" s="1444"/>
      <c r="B32" s="202" t="s">
        <v>78</v>
      </c>
      <c r="C32" s="444" t="s">
        <v>152</v>
      </c>
      <c r="D32" s="203" t="s">
        <v>10</v>
      </c>
      <c r="E32" s="973">
        <v>1</v>
      </c>
      <c r="F32" s="973">
        <v>1.1000000000000001</v>
      </c>
      <c r="G32" s="973">
        <v>0.8</v>
      </c>
      <c r="H32" s="973">
        <v>0.6</v>
      </c>
      <c r="I32" s="973">
        <v>0.4</v>
      </c>
      <c r="J32" s="973">
        <v>0.7</v>
      </c>
      <c r="K32" s="973">
        <v>0.6</v>
      </c>
      <c r="L32" s="973">
        <v>0.5</v>
      </c>
      <c r="M32" s="973">
        <v>1.1000000000000001</v>
      </c>
      <c r="N32" s="973">
        <v>0.4</v>
      </c>
      <c r="O32" s="973">
        <v>0.2</v>
      </c>
      <c r="P32" s="981">
        <v>0.7</v>
      </c>
      <c r="Q32" s="976">
        <v>0.2</v>
      </c>
      <c r="R32" s="973">
        <v>0.6</v>
      </c>
      <c r="S32" s="973">
        <v>0.7</v>
      </c>
      <c r="T32" s="973" t="s">
        <v>173</v>
      </c>
      <c r="U32" s="973">
        <v>0.6</v>
      </c>
      <c r="V32" s="974">
        <v>0.9</v>
      </c>
      <c r="W32" s="974">
        <v>1</v>
      </c>
      <c r="X32" s="974">
        <v>1</v>
      </c>
      <c r="Y32" s="978">
        <v>1.1000000000000001</v>
      </c>
      <c r="Z32" s="978">
        <v>0.7</v>
      </c>
      <c r="AA32" s="978">
        <v>1.3</v>
      </c>
      <c r="AB32" s="973" t="s">
        <v>173</v>
      </c>
      <c r="AC32" s="979">
        <v>0.7</v>
      </c>
      <c r="AD32" s="934">
        <v>1.3</v>
      </c>
      <c r="AE32" s="935" t="s">
        <v>173</v>
      </c>
    </row>
    <row r="33" spans="1:31" s="103" customFormat="1" ht="12.95" customHeight="1" x14ac:dyDescent="0.15">
      <c r="A33" s="1444"/>
      <c r="B33" s="192" t="s">
        <v>79</v>
      </c>
      <c r="C33" s="181" t="s">
        <v>152</v>
      </c>
      <c r="D33" s="182" t="s">
        <v>10</v>
      </c>
      <c r="E33" s="929">
        <v>0.1</v>
      </c>
      <c r="F33" s="929" t="s">
        <v>173</v>
      </c>
      <c r="G33" s="929">
        <v>0.1</v>
      </c>
      <c r="H33" s="929">
        <v>0.1</v>
      </c>
      <c r="I33" s="929">
        <v>0.2</v>
      </c>
      <c r="J33" s="929" t="s">
        <v>173</v>
      </c>
      <c r="K33" s="929">
        <v>0.1</v>
      </c>
      <c r="L33" s="929">
        <v>0.2</v>
      </c>
      <c r="M33" s="929">
        <v>0.1</v>
      </c>
      <c r="N33" s="929">
        <v>0.1</v>
      </c>
      <c r="O33" s="929">
        <v>0.1</v>
      </c>
      <c r="P33" s="935" t="s">
        <v>173</v>
      </c>
      <c r="Q33" s="928">
        <v>0.1</v>
      </c>
      <c r="R33" s="929" t="s">
        <v>173</v>
      </c>
      <c r="S33" s="929" t="s">
        <v>173</v>
      </c>
      <c r="T33" s="929" t="s">
        <v>173</v>
      </c>
      <c r="U33" s="929">
        <v>0.1</v>
      </c>
      <c r="V33" s="929">
        <v>0.1</v>
      </c>
      <c r="W33" s="929" t="s">
        <v>173</v>
      </c>
      <c r="X33" s="929" t="s">
        <v>173</v>
      </c>
      <c r="Y33" s="932" t="s">
        <v>173</v>
      </c>
      <c r="Z33" s="932" t="s">
        <v>173</v>
      </c>
      <c r="AA33" s="932">
        <v>0.1</v>
      </c>
      <c r="AB33" s="929" t="s">
        <v>173</v>
      </c>
      <c r="AC33" s="953" t="s">
        <v>173</v>
      </c>
      <c r="AD33" s="934">
        <v>0.2</v>
      </c>
      <c r="AE33" s="935" t="s">
        <v>173</v>
      </c>
    </row>
    <row r="34" spans="1:31" s="103" customFormat="1" ht="12.95" customHeight="1" x14ac:dyDescent="0.15">
      <c r="A34" s="1444"/>
      <c r="B34" s="453" t="s">
        <v>80</v>
      </c>
      <c r="C34" s="390" t="s">
        <v>152</v>
      </c>
      <c r="D34" s="394" t="s">
        <v>10</v>
      </c>
      <c r="E34" s="1161">
        <v>4.9000000000000004</v>
      </c>
      <c r="F34" s="1161">
        <v>6.3</v>
      </c>
      <c r="G34" s="1161">
        <v>4.7</v>
      </c>
      <c r="H34" s="1161">
        <v>5.6</v>
      </c>
      <c r="I34" s="1161">
        <v>4</v>
      </c>
      <c r="J34" s="1161">
        <v>5.9</v>
      </c>
      <c r="K34" s="1161">
        <v>4.7</v>
      </c>
      <c r="L34" s="1161">
        <v>4.5</v>
      </c>
      <c r="M34" s="1161">
        <v>6.2</v>
      </c>
      <c r="N34" s="1161">
        <v>5.8</v>
      </c>
      <c r="O34" s="1161">
        <v>6</v>
      </c>
      <c r="P34" s="1194">
        <v>7.5</v>
      </c>
      <c r="Q34" s="933">
        <v>7</v>
      </c>
      <c r="R34" s="1161">
        <v>6.9</v>
      </c>
      <c r="S34" s="1161">
        <v>7.2</v>
      </c>
      <c r="T34" s="1161">
        <v>7</v>
      </c>
      <c r="U34" s="1161">
        <v>7</v>
      </c>
      <c r="V34" s="1161">
        <v>7</v>
      </c>
      <c r="W34" s="1161">
        <v>8.5</v>
      </c>
      <c r="X34" s="1161">
        <v>7.6</v>
      </c>
      <c r="Y34" s="1067">
        <v>6.7</v>
      </c>
      <c r="Z34" s="1067">
        <v>7.6</v>
      </c>
      <c r="AA34" s="1067">
        <v>7.9</v>
      </c>
      <c r="AB34" s="1161">
        <v>6.9</v>
      </c>
      <c r="AC34" s="1151">
        <v>6.4</v>
      </c>
      <c r="AD34" s="1159">
        <v>8.5</v>
      </c>
      <c r="AE34" s="1152">
        <v>4</v>
      </c>
    </row>
    <row r="35" spans="1:31" s="103" customFormat="1" ht="12.95" customHeight="1" x14ac:dyDescent="0.15">
      <c r="A35" s="1444"/>
      <c r="B35" s="1455" t="s">
        <v>81</v>
      </c>
      <c r="C35" s="444" t="s">
        <v>162</v>
      </c>
      <c r="D35" s="397" t="s">
        <v>10</v>
      </c>
      <c r="E35" s="1163">
        <v>0.33</v>
      </c>
      <c r="F35" s="1164" t="s">
        <v>4</v>
      </c>
      <c r="G35" s="1164">
        <v>0.37</v>
      </c>
      <c r="H35" s="1164" t="s">
        <v>4</v>
      </c>
      <c r="I35" s="1164">
        <v>0.26</v>
      </c>
      <c r="J35" s="1164" t="s">
        <v>4</v>
      </c>
      <c r="K35" s="1164">
        <v>0.25</v>
      </c>
      <c r="L35" s="1164" t="s">
        <v>4</v>
      </c>
      <c r="M35" s="1164">
        <v>0.27</v>
      </c>
      <c r="N35" s="1164" t="s">
        <v>4</v>
      </c>
      <c r="O35" s="1164">
        <v>0.24</v>
      </c>
      <c r="P35" s="1195" t="s">
        <v>4</v>
      </c>
      <c r="Q35" s="1163">
        <v>0.22</v>
      </c>
      <c r="R35" s="1164" t="s">
        <v>4</v>
      </c>
      <c r="S35" s="1164">
        <v>0.73</v>
      </c>
      <c r="T35" s="1164" t="s">
        <v>4</v>
      </c>
      <c r="U35" s="1164">
        <v>0.2</v>
      </c>
      <c r="V35" s="1164" t="s">
        <v>4</v>
      </c>
      <c r="W35" s="1164">
        <v>0.5</v>
      </c>
      <c r="X35" s="1164" t="s">
        <v>4</v>
      </c>
      <c r="Y35" s="1071">
        <v>0.39</v>
      </c>
      <c r="Z35" s="1071" t="s">
        <v>4</v>
      </c>
      <c r="AA35" s="1071">
        <v>0.26</v>
      </c>
      <c r="AB35" s="1164" t="s">
        <v>4</v>
      </c>
      <c r="AC35" s="1166" t="s">
        <v>151</v>
      </c>
      <c r="AD35" s="1483">
        <v>1.1000000000000001</v>
      </c>
      <c r="AE35" s="1492">
        <v>0.11</v>
      </c>
    </row>
    <row r="36" spans="1:31" s="103" customFormat="1" ht="12.95" customHeight="1" x14ac:dyDescent="0.15">
      <c r="A36" s="1444"/>
      <c r="B36" s="1486"/>
      <c r="C36" s="181" t="s">
        <v>163</v>
      </c>
      <c r="D36" s="182" t="s">
        <v>10</v>
      </c>
      <c r="E36" s="1167">
        <v>0.33</v>
      </c>
      <c r="F36" s="1168">
        <v>0.48</v>
      </c>
      <c r="G36" s="1168">
        <v>0.32</v>
      </c>
      <c r="H36" s="1168">
        <v>0.25</v>
      </c>
      <c r="I36" s="1168">
        <v>0.23</v>
      </c>
      <c r="J36" s="1168">
        <v>0.17</v>
      </c>
      <c r="K36" s="1168">
        <v>0.16</v>
      </c>
      <c r="L36" s="1168">
        <v>0.11</v>
      </c>
      <c r="M36" s="1168">
        <v>0.24</v>
      </c>
      <c r="N36" s="1168">
        <v>0.28000000000000003</v>
      </c>
      <c r="O36" s="1168">
        <v>0.2</v>
      </c>
      <c r="P36" s="1196">
        <v>0.21</v>
      </c>
      <c r="Q36" s="1167">
        <v>0.16</v>
      </c>
      <c r="R36" s="1168">
        <v>0.99</v>
      </c>
      <c r="S36" s="1168">
        <v>0.61</v>
      </c>
      <c r="T36" s="1168">
        <v>0.36</v>
      </c>
      <c r="U36" s="1168">
        <v>0.19</v>
      </c>
      <c r="V36" s="1168">
        <v>0.51</v>
      </c>
      <c r="W36" s="1168">
        <v>0.42</v>
      </c>
      <c r="X36" s="1168">
        <v>0.23</v>
      </c>
      <c r="Y36" s="1076">
        <v>0.24</v>
      </c>
      <c r="Z36" s="1076">
        <v>0.21</v>
      </c>
      <c r="AA36" s="1076">
        <v>0.23</v>
      </c>
      <c r="AB36" s="1168">
        <v>0.28000000000000003</v>
      </c>
      <c r="AC36" s="1167">
        <v>0.31</v>
      </c>
      <c r="AD36" s="1484"/>
      <c r="AE36" s="1493"/>
    </row>
    <row r="37" spans="1:31" s="103" customFormat="1" ht="12.95" customHeight="1" x14ac:dyDescent="0.15">
      <c r="A37" s="1444"/>
      <c r="B37" s="1486"/>
      <c r="C37" s="181" t="s">
        <v>164</v>
      </c>
      <c r="D37" s="182" t="s">
        <v>10</v>
      </c>
      <c r="E37" s="1167">
        <v>0.23</v>
      </c>
      <c r="F37" s="1168" t="s">
        <v>4</v>
      </c>
      <c r="G37" s="1168">
        <v>0.3</v>
      </c>
      <c r="H37" s="1168" t="s">
        <v>4</v>
      </c>
      <c r="I37" s="1168">
        <v>0.19</v>
      </c>
      <c r="J37" s="1168" t="s">
        <v>4</v>
      </c>
      <c r="K37" s="1168">
        <v>0.16</v>
      </c>
      <c r="L37" s="1168" t="s">
        <v>4</v>
      </c>
      <c r="M37" s="1168">
        <v>0.28999999999999998</v>
      </c>
      <c r="N37" s="1168" t="s">
        <v>4</v>
      </c>
      <c r="O37" s="1168">
        <v>0.19</v>
      </c>
      <c r="P37" s="1196" t="s">
        <v>4</v>
      </c>
      <c r="Q37" s="1167">
        <v>0.18</v>
      </c>
      <c r="R37" s="1168" t="s">
        <v>4</v>
      </c>
      <c r="S37" s="1168">
        <v>1.1000000000000001</v>
      </c>
      <c r="T37" s="1168" t="s">
        <v>4</v>
      </c>
      <c r="U37" s="1168">
        <v>0.22</v>
      </c>
      <c r="V37" s="1168" t="s">
        <v>4</v>
      </c>
      <c r="W37" s="1168">
        <v>0.8</v>
      </c>
      <c r="X37" s="1168" t="s">
        <v>4</v>
      </c>
      <c r="Y37" s="1076">
        <v>0.41</v>
      </c>
      <c r="Z37" s="1076" t="s">
        <v>4</v>
      </c>
      <c r="AA37" s="1076">
        <v>0.39</v>
      </c>
      <c r="AB37" s="1168" t="s">
        <v>4</v>
      </c>
      <c r="AC37" s="1170" t="s">
        <v>151</v>
      </c>
      <c r="AD37" s="1485"/>
      <c r="AE37" s="1494"/>
    </row>
    <row r="38" spans="1:31" s="103" customFormat="1" ht="11.25" customHeight="1" x14ac:dyDescent="0.15">
      <c r="A38" s="1444"/>
      <c r="B38" s="1487"/>
      <c r="C38" s="181" t="s">
        <v>165</v>
      </c>
      <c r="D38" s="394" t="s">
        <v>10</v>
      </c>
      <c r="E38" s="1197">
        <v>0.3</v>
      </c>
      <c r="F38" s="1198">
        <v>0.48</v>
      </c>
      <c r="G38" s="1198">
        <v>0.33</v>
      </c>
      <c r="H38" s="1198">
        <v>0.25</v>
      </c>
      <c r="I38" s="1198">
        <v>0.23</v>
      </c>
      <c r="J38" s="1198">
        <v>0.17</v>
      </c>
      <c r="K38" s="1198">
        <v>0.19</v>
      </c>
      <c r="L38" s="1198">
        <v>0.11</v>
      </c>
      <c r="M38" s="1198">
        <v>0.27</v>
      </c>
      <c r="N38" s="1198">
        <v>0.28000000000000003</v>
      </c>
      <c r="O38" s="1198">
        <v>0.21</v>
      </c>
      <c r="P38" s="1199">
        <v>0.21</v>
      </c>
      <c r="Q38" s="1197">
        <v>0.19</v>
      </c>
      <c r="R38" s="1198">
        <v>0.99</v>
      </c>
      <c r="S38" s="1198">
        <v>0.81</v>
      </c>
      <c r="T38" s="1198">
        <v>0.36</v>
      </c>
      <c r="U38" s="1198">
        <v>0.2</v>
      </c>
      <c r="V38" s="1198">
        <v>0.51</v>
      </c>
      <c r="W38" s="1198">
        <v>0.56999999999999995</v>
      </c>
      <c r="X38" s="1198">
        <v>0.23</v>
      </c>
      <c r="Y38" s="1200">
        <v>0.35</v>
      </c>
      <c r="Z38" s="1200">
        <v>0.21</v>
      </c>
      <c r="AA38" s="1200">
        <v>0.28999999999999998</v>
      </c>
      <c r="AB38" s="1198">
        <v>0.28000000000000003</v>
      </c>
      <c r="AC38" s="1197">
        <v>0.33</v>
      </c>
      <c r="AD38" s="1201">
        <v>0.99</v>
      </c>
      <c r="AE38" s="1202">
        <v>0.11</v>
      </c>
    </row>
    <row r="39" spans="1:31" s="452" customFormat="1" ht="12.95" customHeight="1" thickBot="1" x14ac:dyDescent="0.2">
      <c r="A39" s="1445"/>
      <c r="B39" s="303" t="s">
        <v>86</v>
      </c>
      <c r="C39" s="682" t="s">
        <v>152</v>
      </c>
      <c r="D39" s="243" t="s">
        <v>10</v>
      </c>
      <c r="E39" s="1125" t="s">
        <v>4</v>
      </c>
      <c r="F39" s="985" t="s">
        <v>4</v>
      </c>
      <c r="G39" s="985" t="s">
        <v>4</v>
      </c>
      <c r="H39" s="985">
        <v>0.16</v>
      </c>
      <c r="I39" s="985" t="s">
        <v>4</v>
      </c>
      <c r="J39" s="985" t="s">
        <v>4</v>
      </c>
      <c r="K39" s="985" t="s">
        <v>4</v>
      </c>
      <c r="L39" s="985" t="s">
        <v>4</v>
      </c>
      <c r="M39" s="985" t="s">
        <v>4</v>
      </c>
      <c r="N39" s="985">
        <v>0.25</v>
      </c>
      <c r="O39" s="985" t="s">
        <v>4</v>
      </c>
      <c r="P39" s="992" t="s">
        <v>4</v>
      </c>
      <c r="Q39" s="1125" t="s">
        <v>4</v>
      </c>
      <c r="R39" s="985" t="s">
        <v>4</v>
      </c>
      <c r="S39" s="985" t="s">
        <v>4</v>
      </c>
      <c r="T39" s="985">
        <v>0.31</v>
      </c>
      <c r="U39" s="985" t="s">
        <v>4</v>
      </c>
      <c r="V39" s="985" t="s">
        <v>4</v>
      </c>
      <c r="W39" s="985" t="s">
        <v>4</v>
      </c>
      <c r="X39" s="985" t="s">
        <v>4</v>
      </c>
      <c r="Y39" s="1186" t="s">
        <v>4</v>
      </c>
      <c r="Z39" s="1186">
        <v>0.11</v>
      </c>
      <c r="AA39" s="1186" t="s">
        <v>4</v>
      </c>
      <c r="AB39" s="985" t="s">
        <v>4</v>
      </c>
      <c r="AC39" s="990">
        <v>0.21</v>
      </c>
      <c r="AD39" s="1139">
        <v>0.31</v>
      </c>
      <c r="AE39" s="1119">
        <v>0.11</v>
      </c>
    </row>
    <row r="40" spans="1:31" s="103" customFormat="1" ht="12.95" customHeight="1" x14ac:dyDescent="0.15">
      <c r="A40" s="1446" t="s">
        <v>119</v>
      </c>
      <c r="B40" s="222" t="s">
        <v>71</v>
      </c>
      <c r="C40" s="179" t="s">
        <v>152</v>
      </c>
      <c r="D40" s="180" t="s">
        <v>69</v>
      </c>
      <c r="E40" s="288">
        <v>22.5</v>
      </c>
      <c r="F40" s="289">
        <v>22.5</v>
      </c>
      <c r="G40" s="289">
        <v>24</v>
      </c>
      <c r="H40" s="289">
        <v>23.5</v>
      </c>
      <c r="I40" s="289">
        <v>26.5</v>
      </c>
      <c r="J40" s="289">
        <v>26</v>
      </c>
      <c r="K40" s="289">
        <v>28</v>
      </c>
      <c r="L40" s="289">
        <v>30</v>
      </c>
      <c r="M40" s="289">
        <v>29.5</v>
      </c>
      <c r="N40" s="289">
        <v>28</v>
      </c>
      <c r="O40" s="289">
        <v>28</v>
      </c>
      <c r="P40" s="145">
        <v>27.5</v>
      </c>
      <c r="Q40" s="288">
        <v>29</v>
      </c>
      <c r="R40" s="289">
        <v>24</v>
      </c>
      <c r="S40" s="289">
        <v>25</v>
      </c>
      <c r="T40" s="289">
        <v>22</v>
      </c>
      <c r="U40" s="289">
        <v>22</v>
      </c>
      <c r="V40" s="289">
        <v>19</v>
      </c>
      <c r="W40" s="289">
        <v>17.5</v>
      </c>
      <c r="X40" s="289">
        <v>18</v>
      </c>
      <c r="Y40" s="291">
        <v>18</v>
      </c>
      <c r="Z40" s="291">
        <v>18</v>
      </c>
      <c r="AA40" s="291">
        <v>18</v>
      </c>
      <c r="AB40" s="289">
        <v>21</v>
      </c>
      <c r="AC40" s="1140">
        <v>23.5</v>
      </c>
      <c r="AD40" s="1141">
        <v>30</v>
      </c>
      <c r="AE40" s="145">
        <v>17.5</v>
      </c>
    </row>
    <row r="41" spans="1:31" s="103" customFormat="1" ht="12.95" customHeight="1" x14ac:dyDescent="0.15">
      <c r="A41" s="1447"/>
      <c r="B41" s="192" t="s">
        <v>72</v>
      </c>
      <c r="C41" s="181" t="s">
        <v>152</v>
      </c>
      <c r="D41" s="182" t="s">
        <v>73</v>
      </c>
      <c r="E41" s="114" t="s">
        <v>172</v>
      </c>
      <c r="F41" s="189">
        <v>90</v>
      </c>
      <c r="G41" s="189">
        <v>88</v>
      </c>
      <c r="H41" s="189" t="s">
        <v>172</v>
      </c>
      <c r="I41" s="189" t="s">
        <v>172</v>
      </c>
      <c r="J41" s="189">
        <v>91</v>
      </c>
      <c r="K41" s="189" t="s">
        <v>172</v>
      </c>
      <c r="L41" s="189" t="s">
        <v>172</v>
      </c>
      <c r="M41" s="189" t="s">
        <v>172</v>
      </c>
      <c r="N41" s="189" t="s">
        <v>172</v>
      </c>
      <c r="O41" s="189" t="s">
        <v>172</v>
      </c>
      <c r="P41" s="135" t="s">
        <v>172</v>
      </c>
      <c r="Q41" s="114" t="s">
        <v>172</v>
      </c>
      <c r="R41" s="189" t="s">
        <v>172</v>
      </c>
      <c r="S41" s="189" t="s">
        <v>172</v>
      </c>
      <c r="T41" s="189" t="s">
        <v>172</v>
      </c>
      <c r="U41" s="189" t="s">
        <v>172</v>
      </c>
      <c r="V41" s="189" t="s">
        <v>172</v>
      </c>
      <c r="W41" s="189" t="s">
        <v>172</v>
      </c>
      <c r="X41" s="189" t="s">
        <v>172</v>
      </c>
      <c r="Y41" s="190" t="s">
        <v>172</v>
      </c>
      <c r="Z41" s="190" t="s">
        <v>172</v>
      </c>
      <c r="AA41" s="190">
        <v>85</v>
      </c>
      <c r="AB41" s="189">
        <v>91</v>
      </c>
      <c r="AC41" s="114" t="s">
        <v>205</v>
      </c>
      <c r="AD41" s="110" t="s">
        <v>172</v>
      </c>
      <c r="AE41" s="135">
        <v>85</v>
      </c>
    </row>
    <row r="42" spans="1:31" s="103" customFormat="1" ht="12.95" customHeight="1" x14ac:dyDescent="0.15">
      <c r="A42" s="1447"/>
      <c r="B42" s="453" t="s">
        <v>0</v>
      </c>
      <c r="C42" s="390" t="s">
        <v>152</v>
      </c>
      <c r="D42" s="394" t="s">
        <v>4</v>
      </c>
      <c r="E42" s="1142">
        <v>6.7</v>
      </c>
      <c r="F42" s="1142">
        <v>6.7</v>
      </c>
      <c r="G42" s="1142">
        <v>6.8</v>
      </c>
      <c r="H42" s="1142">
        <v>6.5</v>
      </c>
      <c r="I42" s="1142">
        <v>6.7</v>
      </c>
      <c r="J42" s="1142">
        <v>6.7</v>
      </c>
      <c r="K42" s="1142">
        <v>6.8</v>
      </c>
      <c r="L42" s="1142">
        <v>6.9</v>
      </c>
      <c r="M42" s="1142">
        <v>6.9</v>
      </c>
      <c r="N42" s="1142">
        <v>6.9</v>
      </c>
      <c r="O42" s="1142">
        <v>6.9</v>
      </c>
      <c r="P42" s="1148">
        <v>6.9</v>
      </c>
      <c r="Q42" s="1144">
        <v>7</v>
      </c>
      <c r="R42" s="1142">
        <v>6.8</v>
      </c>
      <c r="S42" s="1142">
        <v>7.1</v>
      </c>
      <c r="T42" s="1142">
        <v>6.7</v>
      </c>
      <c r="U42" s="1145">
        <v>6.6</v>
      </c>
      <c r="V42" s="1142">
        <v>6.6</v>
      </c>
      <c r="W42" s="1145">
        <v>6.6</v>
      </c>
      <c r="X42" s="1142">
        <v>6.6</v>
      </c>
      <c r="Y42" s="1040">
        <v>6.9</v>
      </c>
      <c r="Z42" s="1040">
        <v>6.9</v>
      </c>
      <c r="AA42" s="1040">
        <v>6.5</v>
      </c>
      <c r="AB42" s="1142">
        <v>6.7</v>
      </c>
      <c r="AC42" s="1146" t="s">
        <v>52</v>
      </c>
      <c r="AD42" s="1147">
        <v>7.1</v>
      </c>
      <c r="AE42" s="1148">
        <v>6.5</v>
      </c>
    </row>
    <row r="43" spans="1:31" s="103" customFormat="1" ht="12.95" customHeight="1" x14ac:dyDescent="0.15">
      <c r="A43" s="1447"/>
      <c r="B43" s="1455" t="s">
        <v>1</v>
      </c>
      <c r="C43" s="444" t="s">
        <v>162</v>
      </c>
      <c r="D43" s="203" t="s">
        <v>10</v>
      </c>
      <c r="E43" s="973">
        <v>5.5</v>
      </c>
      <c r="F43" s="973" t="s">
        <v>4</v>
      </c>
      <c r="G43" s="973">
        <v>12</v>
      </c>
      <c r="H43" s="973" t="s">
        <v>4</v>
      </c>
      <c r="I43" s="973">
        <v>4.5999999999999996</v>
      </c>
      <c r="J43" s="973" t="s">
        <v>4</v>
      </c>
      <c r="K43" s="973">
        <v>4.5999999999999996</v>
      </c>
      <c r="L43" s="973" t="s">
        <v>4</v>
      </c>
      <c r="M43" s="973">
        <v>6.2</v>
      </c>
      <c r="N43" s="973" t="s">
        <v>4</v>
      </c>
      <c r="O43" s="973">
        <v>1.2</v>
      </c>
      <c r="P43" s="981" t="s">
        <v>4</v>
      </c>
      <c r="Q43" s="976">
        <v>0.8</v>
      </c>
      <c r="R43" s="973" t="s">
        <v>4</v>
      </c>
      <c r="S43" s="973">
        <v>2</v>
      </c>
      <c r="T43" s="973" t="s">
        <v>4</v>
      </c>
      <c r="U43" s="973">
        <v>2.2999999999999998</v>
      </c>
      <c r="V43" s="973" t="s">
        <v>4</v>
      </c>
      <c r="W43" s="973">
        <v>1.6</v>
      </c>
      <c r="X43" s="973" t="s">
        <v>4</v>
      </c>
      <c r="Y43" s="977">
        <v>2.2999999999999998</v>
      </c>
      <c r="Z43" s="978" t="s">
        <v>4</v>
      </c>
      <c r="AA43" s="978">
        <v>2.8</v>
      </c>
      <c r="AB43" s="973" t="s">
        <v>4</v>
      </c>
      <c r="AC43" s="976" t="s">
        <v>52</v>
      </c>
      <c r="AD43" s="1468">
        <v>12</v>
      </c>
      <c r="AE43" s="1459" t="s">
        <v>174</v>
      </c>
    </row>
    <row r="44" spans="1:31" s="103" customFormat="1" ht="12.95" customHeight="1" x14ac:dyDescent="0.15">
      <c r="A44" s="1447"/>
      <c r="B44" s="1486"/>
      <c r="C44" s="181" t="s">
        <v>163</v>
      </c>
      <c r="D44" s="182" t="s">
        <v>10</v>
      </c>
      <c r="E44" s="929">
        <v>2.2999999999999998</v>
      </c>
      <c r="F44" s="929">
        <v>5.9</v>
      </c>
      <c r="G44" s="929">
        <v>7.9</v>
      </c>
      <c r="H44" s="929">
        <v>5.4</v>
      </c>
      <c r="I44" s="929">
        <v>4.5999999999999996</v>
      </c>
      <c r="J44" s="929">
        <v>4.8</v>
      </c>
      <c r="K44" s="929">
        <v>4.0999999999999996</v>
      </c>
      <c r="L44" s="929">
        <v>4.9000000000000004</v>
      </c>
      <c r="M44" s="929">
        <v>5.2</v>
      </c>
      <c r="N44" s="929">
        <v>1</v>
      </c>
      <c r="O44" s="929">
        <v>1.5</v>
      </c>
      <c r="P44" s="935">
        <v>0.8</v>
      </c>
      <c r="Q44" s="928">
        <v>0.8</v>
      </c>
      <c r="R44" s="929">
        <v>0.7</v>
      </c>
      <c r="S44" s="929">
        <v>1.2</v>
      </c>
      <c r="T44" s="929">
        <v>1.3</v>
      </c>
      <c r="U44" s="929">
        <v>2.9</v>
      </c>
      <c r="V44" s="929">
        <v>1.8</v>
      </c>
      <c r="W44" s="929">
        <v>1.8</v>
      </c>
      <c r="X44" s="929">
        <v>2.5</v>
      </c>
      <c r="Y44" s="932">
        <v>2.4</v>
      </c>
      <c r="Z44" s="1010">
        <v>2.4</v>
      </c>
      <c r="AA44" s="1010">
        <v>2.9</v>
      </c>
      <c r="AB44" s="929">
        <v>2.8</v>
      </c>
      <c r="AC44" s="928">
        <v>3</v>
      </c>
      <c r="AD44" s="1469"/>
      <c r="AE44" s="1460"/>
    </row>
    <row r="45" spans="1:31" s="103" customFormat="1" ht="12.95" customHeight="1" x14ac:dyDescent="0.15">
      <c r="A45" s="1447"/>
      <c r="B45" s="1486"/>
      <c r="C45" s="181" t="s">
        <v>164</v>
      </c>
      <c r="D45" s="182" t="s">
        <v>10</v>
      </c>
      <c r="E45" s="929">
        <v>2.4</v>
      </c>
      <c r="F45" s="929" t="s">
        <v>4</v>
      </c>
      <c r="G45" s="929">
        <v>9.8000000000000007</v>
      </c>
      <c r="H45" s="929" t="s">
        <v>4</v>
      </c>
      <c r="I45" s="929">
        <v>5.0999999999999996</v>
      </c>
      <c r="J45" s="929" t="s">
        <v>4</v>
      </c>
      <c r="K45" s="929">
        <v>6.6</v>
      </c>
      <c r="L45" s="929" t="s">
        <v>4</v>
      </c>
      <c r="M45" s="929">
        <v>6.3</v>
      </c>
      <c r="N45" s="929" t="s">
        <v>4</v>
      </c>
      <c r="O45" s="929">
        <v>1.2</v>
      </c>
      <c r="P45" s="935" t="s">
        <v>4</v>
      </c>
      <c r="Q45" s="928" t="s">
        <v>174</v>
      </c>
      <c r="R45" s="929" t="s">
        <v>4</v>
      </c>
      <c r="S45" s="929">
        <v>0.8</v>
      </c>
      <c r="T45" s="929" t="s">
        <v>4</v>
      </c>
      <c r="U45" s="929">
        <v>1.3</v>
      </c>
      <c r="V45" s="929" t="s">
        <v>4</v>
      </c>
      <c r="W45" s="929">
        <v>1.2</v>
      </c>
      <c r="X45" s="929" t="s">
        <v>4</v>
      </c>
      <c r="Y45" s="932">
        <v>2.5</v>
      </c>
      <c r="Z45" s="1010" t="s">
        <v>4</v>
      </c>
      <c r="AA45" s="1010">
        <v>2.9</v>
      </c>
      <c r="AB45" s="929" t="s">
        <v>4</v>
      </c>
      <c r="AC45" s="928" t="s">
        <v>52</v>
      </c>
      <c r="AD45" s="1470"/>
      <c r="AE45" s="1461"/>
    </row>
    <row r="46" spans="1:31" s="103" customFormat="1" ht="12.95" customHeight="1" x14ac:dyDescent="0.15">
      <c r="A46" s="1447"/>
      <c r="B46" s="1487"/>
      <c r="C46" s="390" t="s">
        <v>165</v>
      </c>
      <c r="D46" s="394" t="s">
        <v>10</v>
      </c>
      <c r="E46" s="1149">
        <v>3.4</v>
      </c>
      <c r="F46" s="1149">
        <v>5.9</v>
      </c>
      <c r="G46" s="1149">
        <v>9.9</v>
      </c>
      <c r="H46" s="1149">
        <v>5.4</v>
      </c>
      <c r="I46" s="1149">
        <v>4.8</v>
      </c>
      <c r="J46" s="1149">
        <v>4.8</v>
      </c>
      <c r="K46" s="1149">
        <v>5.0999999999999996</v>
      </c>
      <c r="L46" s="1149">
        <v>4.9000000000000004</v>
      </c>
      <c r="M46" s="1149">
        <v>5.9</v>
      </c>
      <c r="N46" s="1149">
        <v>1</v>
      </c>
      <c r="O46" s="1149">
        <v>1.3</v>
      </c>
      <c r="P46" s="1152">
        <v>0.8</v>
      </c>
      <c r="Q46" s="1151">
        <v>0.5</v>
      </c>
      <c r="R46" s="1149">
        <v>0.7</v>
      </c>
      <c r="S46" s="1149">
        <v>1.3</v>
      </c>
      <c r="T46" s="1149">
        <v>1.3</v>
      </c>
      <c r="U46" s="1149">
        <v>2.2000000000000002</v>
      </c>
      <c r="V46" s="1149">
        <v>1.8</v>
      </c>
      <c r="W46" s="1149">
        <v>1.5</v>
      </c>
      <c r="X46" s="1149">
        <v>2.5</v>
      </c>
      <c r="Y46" s="1059">
        <v>2.4</v>
      </c>
      <c r="Z46" s="1067">
        <v>2.4</v>
      </c>
      <c r="AA46" s="1067">
        <v>2.9</v>
      </c>
      <c r="AB46" s="1149">
        <v>2.8</v>
      </c>
      <c r="AC46" s="1151">
        <v>3.1</v>
      </c>
      <c r="AD46" s="1061">
        <v>9.9</v>
      </c>
      <c r="AE46" s="1152">
        <v>0.5</v>
      </c>
    </row>
    <row r="47" spans="1:31" s="103" customFormat="1" ht="12.75" customHeight="1" x14ac:dyDescent="0.15">
      <c r="A47" s="1447"/>
      <c r="B47" s="1452" t="s">
        <v>6</v>
      </c>
      <c r="C47" s="444" t="s">
        <v>162</v>
      </c>
      <c r="D47" s="397" t="s">
        <v>10</v>
      </c>
      <c r="E47" s="1153">
        <v>2.2000000000000002</v>
      </c>
      <c r="F47" s="1153" t="s">
        <v>4</v>
      </c>
      <c r="G47" s="1153">
        <v>1.9</v>
      </c>
      <c r="H47" s="1153" t="s">
        <v>4</v>
      </c>
      <c r="I47" s="1153">
        <v>1.9</v>
      </c>
      <c r="J47" s="1153" t="s">
        <v>4</v>
      </c>
      <c r="K47" s="1153">
        <v>2.2999999999999998</v>
      </c>
      <c r="L47" s="1153" t="s">
        <v>4</v>
      </c>
      <c r="M47" s="1153">
        <v>3.5</v>
      </c>
      <c r="N47" s="1153" t="s">
        <v>4</v>
      </c>
      <c r="O47" s="1153">
        <v>1.1000000000000001</v>
      </c>
      <c r="P47" s="1160" t="s">
        <v>4</v>
      </c>
      <c r="Q47" s="1155">
        <v>0.6</v>
      </c>
      <c r="R47" s="1153" t="s">
        <v>4</v>
      </c>
      <c r="S47" s="1153">
        <v>1.4</v>
      </c>
      <c r="T47" s="1153" t="s">
        <v>4</v>
      </c>
      <c r="U47" s="1153">
        <v>1.7</v>
      </c>
      <c r="V47" s="1153" t="s">
        <v>4</v>
      </c>
      <c r="W47" s="1153">
        <v>1.6</v>
      </c>
      <c r="X47" s="1153" t="s">
        <v>4</v>
      </c>
      <c r="Y47" s="1063">
        <v>2.2999999999999998</v>
      </c>
      <c r="Z47" s="1053" t="s">
        <v>4</v>
      </c>
      <c r="AA47" s="1053">
        <v>2.8</v>
      </c>
      <c r="AB47" s="1153" t="s">
        <v>4</v>
      </c>
      <c r="AC47" s="976" t="s">
        <v>52</v>
      </c>
      <c r="AD47" s="1468">
        <v>4</v>
      </c>
      <c r="AE47" s="1459" t="s">
        <v>174</v>
      </c>
    </row>
    <row r="48" spans="1:31" s="103" customFormat="1" ht="12.95" customHeight="1" x14ac:dyDescent="0.15">
      <c r="A48" s="1447"/>
      <c r="B48" s="1486"/>
      <c r="C48" s="181" t="s">
        <v>163</v>
      </c>
      <c r="D48" s="182" t="s">
        <v>10</v>
      </c>
      <c r="E48" s="929">
        <v>1.3</v>
      </c>
      <c r="F48" s="929">
        <v>2.2000000000000002</v>
      </c>
      <c r="G48" s="929">
        <v>1.3</v>
      </c>
      <c r="H48" s="929">
        <v>2.4</v>
      </c>
      <c r="I48" s="929">
        <v>2.1</v>
      </c>
      <c r="J48" s="929">
        <v>2.7</v>
      </c>
      <c r="K48" s="929">
        <v>1.9</v>
      </c>
      <c r="L48" s="929">
        <v>2.8</v>
      </c>
      <c r="M48" s="929">
        <v>2.7</v>
      </c>
      <c r="N48" s="929">
        <v>0.8</v>
      </c>
      <c r="O48" s="929">
        <v>1.4</v>
      </c>
      <c r="P48" s="935">
        <v>0.5</v>
      </c>
      <c r="Q48" s="928">
        <v>0.7</v>
      </c>
      <c r="R48" s="929">
        <v>0.7</v>
      </c>
      <c r="S48" s="929">
        <v>1.2</v>
      </c>
      <c r="T48" s="929">
        <v>1.3</v>
      </c>
      <c r="U48" s="929">
        <v>1.9</v>
      </c>
      <c r="V48" s="929">
        <v>1.6</v>
      </c>
      <c r="W48" s="929">
        <v>1.8</v>
      </c>
      <c r="X48" s="929">
        <v>2.1</v>
      </c>
      <c r="Y48" s="932">
        <v>2.2999999999999998</v>
      </c>
      <c r="Z48" s="1010">
        <v>2.1</v>
      </c>
      <c r="AA48" s="1010">
        <v>2.9</v>
      </c>
      <c r="AB48" s="929">
        <v>2.7</v>
      </c>
      <c r="AC48" s="928">
        <v>1.8</v>
      </c>
      <c r="AD48" s="1469"/>
      <c r="AE48" s="1460"/>
    </row>
    <row r="49" spans="1:31" s="103" customFormat="1" ht="12.95" customHeight="1" x14ac:dyDescent="0.15">
      <c r="A49" s="1447"/>
      <c r="B49" s="1486"/>
      <c r="C49" s="181" t="s">
        <v>164</v>
      </c>
      <c r="D49" s="182" t="s">
        <v>10</v>
      </c>
      <c r="E49" s="929">
        <v>1.6</v>
      </c>
      <c r="F49" s="929" t="s">
        <v>4</v>
      </c>
      <c r="G49" s="929">
        <v>1.9</v>
      </c>
      <c r="H49" s="929" t="s">
        <v>4</v>
      </c>
      <c r="I49" s="929">
        <v>2.5</v>
      </c>
      <c r="J49" s="929" t="s">
        <v>4</v>
      </c>
      <c r="K49" s="929">
        <v>4</v>
      </c>
      <c r="L49" s="929" t="s">
        <v>4</v>
      </c>
      <c r="M49" s="929">
        <v>3.5</v>
      </c>
      <c r="N49" s="929" t="s">
        <v>4</v>
      </c>
      <c r="O49" s="929">
        <v>1.1000000000000001</v>
      </c>
      <c r="P49" s="935" t="s">
        <v>4</v>
      </c>
      <c r="Q49" s="928" t="s">
        <v>174</v>
      </c>
      <c r="R49" s="929" t="s">
        <v>4</v>
      </c>
      <c r="S49" s="929">
        <v>0.7</v>
      </c>
      <c r="T49" s="929" t="s">
        <v>4</v>
      </c>
      <c r="U49" s="929">
        <v>1.3</v>
      </c>
      <c r="V49" s="929" t="s">
        <v>4</v>
      </c>
      <c r="W49" s="929">
        <v>1.2</v>
      </c>
      <c r="X49" s="929" t="s">
        <v>4</v>
      </c>
      <c r="Y49" s="932">
        <v>2.2999999999999998</v>
      </c>
      <c r="Z49" s="1010" t="s">
        <v>4</v>
      </c>
      <c r="AA49" s="1010">
        <v>2.4</v>
      </c>
      <c r="AB49" s="929" t="s">
        <v>4</v>
      </c>
      <c r="AC49" s="928" t="s">
        <v>52</v>
      </c>
      <c r="AD49" s="1470"/>
      <c r="AE49" s="1461"/>
    </row>
    <row r="50" spans="1:31" s="103" customFormat="1" ht="12.95" customHeight="1" x14ac:dyDescent="0.15">
      <c r="A50" s="1447"/>
      <c r="B50" s="1487"/>
      <c r="C50" s="390" t="s">
        <v>165</v>
      </c>
      <c r="D50" s="394" t="s">
        <v>10</v>
      </c>
      <c r="E50" s="1149">
        <v>1.7</v>
      </c>
      <c r="F50" s="1149">
        <v>2.2000000000000002</v>
      </c>
      <c r="G50" s="1149">
        <v>1.7</v>
      </c>
      <c r="H50" s="1149">
        <v>2.4</v>
      </c>
      <c r="I50" s="1149">
        <v>2.2000000000000002</v>
      </c>
      <c r="J50" s="1149">
        <v>2.7</v>
      </c>
      <c r="K50" s="1149">
        <v>2.7</v>
      </c>
      <c r="L50" s="1149">
        <v>2.8</v>
      </c>
      <c r="M50" s="1149">
        <v>3.2</v>
      </c>
      <c r="N50" s="1149">
        <v>0.8</v>
      </c>
      <c r="O50" s="1149">
        <v>1.2</v>
      </c>
      <c r="P50" s="1152">
        <v>0.5</v>
      </c>
      <c r="Q50" s="1151" t="s">
        <v>174</v>
      </c>
      <c r="R50" s="1149">
        <v>0.7</v>
      </c>
      <c r="S50" s="1149">
        <v>1.1000000000000001</v>
      </c>
      <c r="T50" s="1149">
        <v>1.3</v>
      </c>
      <c r="U50" s="1149">
        <v>1.6</v>
      </c>
      <c r="V50" s="1149">
        <v>1.6</v>
      </c>
      <c r="W50" s="1149">
        <v>1.5</v>
      </c>
      <c r="X50" s="1149">
        <v>2.1</v>
      </c>
      <c r="Y50" s="1059">
        <v>2.2999999999999998</v>
      </c>
      <c r="Z50" s="1067">
        <v>2.1</v>
      </c>
      <c r="AA50" s="1067">
        <v>2.7</v>
      </c>
      <c r="AB50" s="1149">
        <v>2.7</v>
      </c>
      <c r="AC50" s="1151">
        <v>1.8</v>
      </c>
      <c r="AD50" s="1061">
        <v>3.2</v>
      </c>
      <c r="AE50" s="1152" t="s">
        <v>174</v>
      </c>
    </row>
    <row r="51" spans="1:31" s="103" customFormat="1" ht="12.95" customHeight="1" x14ac:dyDescent="0.15">
      <c r="A51" s="1447"/>
      <c r="B51" s="1452" t="s">
        <v>2</v>
      </c>
      <c r="C51" s="444" t="s">
        <v>162</v>
      </c>
      <c r="D51" s="397" t="s">
        <v>10</v>
      </c>
      <c r="E51" s="141">
        <v>3</v>
      </c>
      <c r="F51" s="141" t="s">
        <v>4</v>
      </c>
      <c r="G51" s="141">
        <v>3</v>
      </c>
      <c r="H51" s="141" t="s">
        <v>4</v>
      </c>
      <c r="I51" s="141">
        <v>2</v>
      </c>
      <c r="J51" s="141" t="s">
        <v>4</v>
      </c>
      <c r="K51" s="141">
        <v>2</v>
      </c>
      <c r="L51" s="141" t="s">
        <v>4</v>
      </c>
      <c r="M51" s="141">
        <v>2</v>
      </c>
      <c r="N51" s="141" t="s">
        <v>4</v>
      </c>
      <c r="O51" s="141">
        <v>3</v>
      </c>
      <c r="P51" s="140" t="s">
        <v>4</v>
      </c>
      <c r="Q51" s="143">
        <v>2</v>
      </c>
      <c r="R51" s="141" t="s">
        <v>4</v>
      </c>
      <c r="S51" s="141">
        <v>1</v>
      </c>
      <c r="T51" s="141" t="s">
        <v>4</v>
      </c>
      <c r="U51" s="141">
        <v>2</v>
      </c>
      <c r="V51" s="141" t="s">
        <v>4</v>
      </c>
      <c r="W51" s="141">
        <v>2</v>
      </c>
      <c r="X51" s="141" t="s">
        <v>4</v>
      </c>
      <c r="Y51" s="144">
        <v>2</v>
      </c>
      <c r="Z51" s="144" t="s">
        <v>4</v>
      </c>
      <c r="AA51" s="144">
        <v>3</v>
      </c>
      <c r="AB51" s="141" t="s">
        <v>4</v>
      </c>
      <c r="AC51" s="206" t="s">
        <v>52</v>
      </c>
      <c r="AD51" s="1475">
        <v>5</v>
      </c>
      <c r="AE51" s="1478" t="s">
        <v>175</v>
      </c>
    </row>
    <row r="52" spans="1:31" s="103" customFormat="1" ht="12.95" customHeight="1" x14ac:dyDescent="0.15">
      <c r="A52" s="1447"/>
      <c r="B52" s="1486"/>
      <c r="C52" s="181" t="s">
        <v>163</v>
      </c>
      <c r="D52" s="182" t="s">
        <v>10</v>
      </c>
      <c r="E52" s="106">
        <v>2</v>
      </c>
      <c r="F52" s="106">
        <v>3</v>
      </c>
      <c r="G52" s="106">
        <v>3</v>
      </c>
      <c r="H52" s="106">
        <v>3</v>
      </c>
      <c r="I52" s="106">
        <v>2</v>
      </c>
      <c r="J52" s="106">
        <v>3</v>
      </c>
      <c r="K52" s="106">
        <v>2</v>
      </c>
      <c r="L52" s="106">
        <v>2</v>
      </c>
      <c r="M52" s="106">
        <v>2</v>
      </c>
      <c r="N52" s="106">
        <v>1</v>
      </c>
      <c r="O52" s="106">
        <v>3</v>
      </c>
      <c r="P52" s="105">
        <v>1</v>
      </c>
      <c r="Q52" s="112">
        <v>1</v>
      </c>
      <c r="R52" s="106" t="s">
        <v>175</v>
      </c>
      <c r="S52" s="106">
        <v>2</v>
      </c>
      <c r="T52" s="106">
        <v>2</v>
      </c>
      <c r="U52" s="106" t="s">
        <v>175</v>
      </c>
      <c r="V52" s="106">
        <v>1</v>
      </c>
      <c r="W52" s="106">
        <v>3</v>
      </c>
      <c r="X52" s="106">
        <v>1</v>
      </c>
      <c r="Y52" s="113">
        <v>2</v>
      </c>
      <c r="Z52" s="113">
        <v>3</v>
      </c>
      <c r="AA52" s="113">
        <v>3</v>
      </c>
      <c r="AB52" s="106">
        <v>4</v>
      </c>
      <c r="AC52" s="114">
        <v>2</v>
      </c>
      <c r="AD52" s="1476"/>
      <c r="AE52" s="1479"/>
    </row>
    <row r="53" spans="1:31" s="103" customFormat="1" ht="12.95" customHeight="1" x14ac:dyDescent="0.15">
      <c r="A53" s="1447"/>
      <c r="B53" s="1486"/>
      <c r="C53" s="181" t="s">
        <v>164</v>
      </c>
      <c r="D53" s="182" t="s">
        <v>10</v>
      </c>
      <c r="E53" s="106">
        <v>1</v>
      </c>
      <c r="F53" s="106" t="s">
        <v>4</v>
      </c>
      <c r="G53" s="106">
        <v>3</v>
      </c>
      <c r="H53" s="106" t="s">
        <v>4</v>
      </c>
      <c r="I53" s="106">
        <v>3</v>
      </c>
      <c r="J53" s="106" t="s">
        <v>4</v>
      </c>
      <c r="K53" s="106">
        <v>5</v>
      </c>
      <c r="L53" s="106" t="s">
        <v>4</v>
      </c>
      <c r="M53" s="106">
        <v>2</v>
      </c>
      <c r="N53" s="106" t="s">
        <v>4</v>
      </c>
      <c r="O53" s="106">
        <v>3</v>
      </c>
      <c r="P53" s="105" t="s">
        <v>4</v>
      </c>
      <c r="Q53" s="112">
        <v>1</v>
      </c>
      <c r="R53" s="106" t="s">
        <v>4</v>
      </c>
      <c r="S53" s="106" t="s">
        <v>175</v>
      </c>
      <c r="T53" s="106" t="s">
        <v>4</v>
      </c>
      <c r="U53" s="106">
        <v>2</v>
      </c>
      <c r="V53" s="106" t="s">
        <v>4</v>
      </c>
      <c r="W53" s="106">
        <v>2</v>
      </c>
      <c r="X53" s="106" t="s">
        <v>4</v>
      </c>
      <c r="Y53" s="113">
        <v>2</v>
      </c>
      <c r="Z53" s="113" t="s">
        <v>4</v>
      </c>
      <c r="AA53" s="113">
        <v>2</v>
      </c>
      <c r="AB53" s="106" t="s">
        <v>4</v>
      </c>
      <c r="AC53" s="114" t="s">
        <v>52</v>
      </c>
      <c r="AD53" s="1477"/>
      <c r="AE53" s="1480"/>
    </row>
    <row r="54" spans="1:31" s="103" customFormat="1" ht="12.95" customHeight="1" x14ac:dyDescent="0.15">
      <c r="A54" s="1447"/>
      <c r="B54" s="1487"/>
      <c r="C54" s="390" t="s">
        <v>165</v>
      </c>
      <c r="D54" s="394" t="s">
        <v>10</v>
      </c>
      <c r="E54" s="708">
        <v>2</v>
      </c>
      <c r="F54" s="708">
        <v>3</v>
      </c>
      <c r="G54" s="708">
        <v>3</v>
      </c>
      <c r="H54" s="708">
        <v>3</v>
      </c>
      <c r="I54" s="708">
        <v>2</v>
      </c>
      <c r="J54" s="708">
        <v>3</v>
      </c>
      <c r="K54" s="708">
        <v>3</v>
      </c>
      <c r="L54" s="708">
        <v>2</v>
      </c>
      <c r="M54" s="708">
        <v>2</v>
      </c>
      <c r="N54" s="708">
        <v>1</v>
      </c>
      <c r="O54" s="708">
        <v>3</v>
      </c>
      <c r="P54" s="799">
        <v>1</v>
      </c>
      <c r="Q54" s="672">
        <v>1</v>
      </c>
      <c r="R54" s="708" t="s">
        <v>175</v>
      </c>
      <c r="S54" s="708">
        <v>1</v>
      </c>
      <c r="T54" s="708">
        <v>2</v>
      </c>
      <c r="U54" s="708">
        <v>1</v>
      </c>
      <c r="V54" s="708">
        <v>1</v>
      </c>
      <c r="W54" s="708">
        <v>2</v>
      </c>
      <c r="X54" s="708">
        <v>1</v>
      </c>
      <c r="Y54" s="708">
        <v>2</v>
      </c>
      <c r="Z54" s="708">
        <v>3</v>
      </c>
      <c r="AA54" s="708">
        <v>3</v>
      </c>
      <c r="AB54" s="708">
        <v>4</v>
      </c>
      <c r="AC54" s="280">
        <v>2</v>
      </c>
      <c r="AD54" s="284">
        <v>4</v>
      </c>
      <c r="AE54" s="282" t="s">
        <v>175</v>
      </c>
    </row>
    <row r="55" spans="1:31" s="103" customFormat="1" ht="12.95" customHeight="1" x14ac:dyDescent="0.15">
      <c r="A55" s="1447"/>
      <c r="B55" s="1455" t="s">
        <v>3</v>
      </c>
      <c r="C55" s="444" t="s">
        <v>162</v>
      </c>
      <c r="D55" s="203" t="s">
        <v>10</v>
      </c>
      <c r="E55" s="973">
        <v>10</v>
      </c>
      <c r="F55" s="973" t="s">
        <v>4</v>
      </c>
      <c r="G55" s="973">
        <v>12</v>
      </c>
      <c r="H55" s="973" t="s">
        <v>4</v>
      </c>
      <c r="I55" s="973">
        <v>10</v>
      </c>
      <c r="J55" s="973" t="s">
        <v>4</v>
      </c>
      <c r="K55" s="973">
        <v>11</v>
      </c>
      <c r="L55" s="973" t="s">
        <v>4</v>
      </c>
      <c r="M55" s="973">
        <v>12</v>
      </c>
      <c r="N55" s="973" t="s">
        <v>4</v>
      </c>
      <c r="O55" s="973">
        <v>7</v>
      </c>
      <c r="P55" s="981" t="s">
        <v>4</v>
      </c>
      <c r="Q55" s="976">
        <v>6.4</v>
      </c>
      <c r="R55" s="973" t="s">
        <v>4</v>
      </c>
      <c r="S55" s="973">
        <v>6.1</v>
      </c>
      <c r="T55" s="973" t="s">
        <v>4</v>
      </c>
      <c r="U55" s="973">
        <v>6.9</v>
      </c>
      <c r="V55" s="973" t="s">
        <v>4</v>
      </c>
      <c r="W55" s="973">
        <v>8</v>
      </c>
      <c r="X55" s="973" t="s">
        <v>4</v>
      </c>
      <c r="Y55" s="977">
        <v>7.7</v>
      </c>
      <c r="Z55" s="978" t="s">
        <v>4</v>
      </c>
      <c r="AA55" s="978">
        <v>8.6999999999999993</v>
      </c>
      <c r="AB55" s="973" t="s">
        <v>4</v>
      </c>
      <c r="AC55" s="976" t="s">
        <v>52</v>
      </c>
      <c r="AD55" s="1468">
        <v>14</v>
      </c>
      <c r="AE55" s="1459">
        <v>5.2</v>
      </c>
    </row>
    <row r="56" spans="1:31" s="103" customFormat="1" ht="12.95" customHeight="1" x14ac:dyDescent="0.15">
      <c r="A56" s="1447"/>
      <c r="B56" s="1486"/>
      <c r="C56" s="181" t="s">
        <v>163</v>
      </c>
      <c r="D56" s="182" t="s">
        <v>10</v>
      </c>
      <c r="E56" s="929">
        <v>10</v>
      </c>
      <c r="F56" s="929">
        <v>9.9</v>
      </c>
      <c r="G56" s="929">
        <v>11</v>
      </c>
      <c r="H56" s="929">
        <v>11</v>
      </c>
      <c r="I56" s="929">
        <v>11</v>
      </c>
      <c r="J56" s="929">
        <v>12</v>
      </c>
      <c r="K56" s="929">
        <v>12</v>
      </c>
      <c r="L56" s="929">
        <v>13</v>
      </c>
      <c r="M56" s="929">
        <v>11</v>
      </c>
      <c r="N56" s="929">
        <v>7.1</v>
      </c>
      <c r="O56" s="929">
        <v>7.3</v>
      </c>
      <c r="P56" s="935">
        <v>6.7</v>
      </c>
      <c r="Q56" s="928">
        <v>6</v>
      </c>
      <c r="R56" s="929">
        <v>5.2</v>
      </c>
      <c r="S56" s="929">
        <v>6.1</v>
      </c>
      <c r="T56" s="929">
        <v>5.8</v>
      </c>
      <c r="U56" s="929">
        <v>6.9</v>
      </c>
      <c r="V56" s="929">
        <v>6.3</v>
      </c>
      <c r="W56" s="929">
        <v>7.7</v>
      </c>
      <c r="X56" s="929">
        <v>7.1</v>
      </c>
      <c r="Y56" s="932">
        <v>7.1</v>
      </c>
      <c r="Z56" s="1010">
        <v>7.2</v>
      </c>
      <c r="AA56" s="1010">
        <v>8.8000000000000007</v>
      </c>
      <c r="AB56" s="929">
        <v>8.5</v>
      </c>
      <c r="AC56" s="928">
        <v>8.5</v>
      </c>
      <c r="AD56" s="1469"/>
      <c r="AE56" s="1460"/>
    </row>
    <row r="57" spans="1:31" s="103" customFormat="1" ht="12.95" customHeight="1" x14ac:dyDescent="0.15">
      <c r="A57" s="1447"/>
      <c r="B57" s="1486"/>
      <c r="C57" s="181" t="s">
        <v>164</v>
      </c>
      <c r="D57" s="236" t="s">
        <v>10</v>
      </c>
      <c r="E57" s="929">
        <v>11</v>
      </c>
      <c r="F57" s="929" t="s">
        <v>4</v>
      </c>
      <c r="G57" s="929">
        <v>11</v>
      </c>
      <c r="H57" s="929" t="s">
        <v>4</v>
      </c>
      <c r="I57" s="929">
        <v>13</v>
      </c>
      <c r="J57" s="929" t="s">
        <v>4</v>
      </c>
      <c r="K57" s="929">
        <v>14</v>
      </c>
      <c r="L57" s="929" t="s">
        <v>4</v>
      </c>
      <c r="M57" s="929">
        <v>13</v>
      </c>
      <c r="N57" s="929" t="s">
        <v>4</v>
      </c>
      <c r="O57" s="929">
        <v>8</v>
      </c>
      <c r="P57" s="935" t="s">
        <v>4</v>
      </c>
      <c r="Q57" s="928">
        <v>5.7</v>
      </c>
      <c r="R57" s="929" t="s">
        <v>4</v>
      </c>
      <c r="S57" s="929">
        <v>6</v>
      </c>
      <c r="T57" s="929" t="s">
        <v>4</v>
      </c>
      <c r="U57" s="929">
        <v>7.3</v>
      </c>
      <c r="V57" s="929" t="s">
        <v>4</v>
      </c>
      <c r="W57" s="929">
        <v>8.1999999999999993</v>
      </c>
      <c r="X57" s="929" t="s">
        <v>4</v>
      </c>
      <c r="Y57" s="932">
        <v>7.7</v>
      </c>
      <c r="Z57" s="932" t="s">
        <v>4</v>
      </c>
      <c r="AA57" s="932">
        <v>8.5</v>
      </c>
      <c r="AB57" s="929" t="s">
        <v>4</v>
      </c>
      <c r="AC57" s="928" t="s">
        <v>52</v>
      </c>
      <c r="AD57" s="1470"/>
      <c r="AE57" s="1461"/>
    </row>
    <row r="58" spans="1:31" s="103" customFormat="1" ht="12.95" customHeight="1" x14ac:dyDescent="0.15">
      <c r="A58" s="1447"/>
      <c r="B58" s="1486"/>
      <c r="C58" s="453" t="s">
        <v>165</v>
      </c>
      <c r="D58" s="394" t="s">
        <v>10</v>
      </c>
      <c r="E58" s="1149">
        <v>10</v>
      </c>
      <c r="F58" s="962">
        <v>9.9</v>
      </c>
      <c r="G58" s="962">
        <v>11</v>
      </c>
      <c r="H58" s="962">
        <v>11</v>
      </c>
      <c r="I58" s="962">
        <v>11</v>
      </c>
      <c r="J58" s="962">
        <v>12</v>
      </c>
      <c r="K58" s="962">
        <v>12</v>
      </c>
      <c r="L58" s="962">
        <v>13</v>
      </c>
      <c r="M58" s="962">
        <v>12</v>
      </c>
      <c r="N58" s="962">
        <v>7.1</v>
      </c>
      <c r="O58" s="962">
        <v>7.4</v>
      </c>
      <c r="P58" s="950">
        <v>6.7</v>
      </c>
      <c r="Q58" s="947">
        <v>6</v>
      </c>
      <c r="R58" s="962">
        <v>5.2</v>
      </c>
      <c r="S58" s="962">
        <v>6.1</v>
      </c>
      <c r="T58" s="962">
        <v>5.8</v>
      </c>
      <c r="U58" s="962">
        <v>7</v>
      </c>
      <c r="V58" s="962">
        <v>6.3</v>
      </c>
      <c r="W58" s="962">
        <v>8</v>
      </c>
      <c r="X58" s="962">
        <v>7.1</v>
      </c>
      <c r="Y58" s="965">
        <v>7.5</v>
      </c>
      <c r="Z58" s="982">
        <v>7.2</v>
      </c>
      <c r="AA58" s="982">
        <v>8.6999999999999993</v>
      </c>
      <c r="AB58" s="962">
        <v>8.5</v>
      </c>
      <c r="AC58" s="1151">
        <v>8.6</v>
      </c>
      <c r="AD58" s="949">
        <v>13</v>
      </c>
      <c r="AE58" s="950">
        <v>5.2</v>
      </c>
    </row>
    <row r="59" spans="1:31" s="103" customFormat="1" ht="12.95" customHeight="1" x14ac:dyDescent="0.15">
      <c r="A59" s="1447"/>
      <c r="B59" s="1456" t="s">
        <v>74</v>
      </c>
      <c r="C59" s="444" t="s">
        <v>162</v>
      </c>
      <c r="D59" s="203" t="s">
        <v>75</v>
      </c>
      <c r="E59" s="398">
        <v>0</v>
      </c>
      <c r="F59" s="398" t="s">
        <v>4</v>
      </c>
      <c r="G59" s="398">
        <v>0</v>
      </c>
      <c r="H59" s="398" t="s">
        <v>4</v>
      </c>
      <c r="I59" s="398">
        <v>610</v>
      </c>
      <c r="J59" s="398" t="s">
        <v>4</v>
      </c>
      <c r="K59" s="398">
        <v>560</v>
      </c>
      <c r="L59" s="398" t="s">
        <v>4</v>
      </c>
      <c r="M59" s="398">
        <v>1100</v>
      </c>
      <c r="N59" s="398" t="s">
        <v>4</v>
      </c>
      <c r="O59" s="398">
        <v>0</v>
      </c>
      <c r="P59" s="402" t="s">
        <v>4</v>
      </c>
      <c r="Q59" s="418">
        <v>0</v>
      </c>
      <c r="R59" s="398" t="s">
        <v>4</v>
      </c>
      <c r="S59" s="398">
        <v>0</v>
      </c>
      <c r="T59" s="398" t="s">
        <v>4</v>
      </c>
      <c r="U59" s="398">
        <v>0</v>
      </c>
      <c r="V59" s="398" t="s">
        <v>4</v>
      </c>
      <c r="W59" s="398">
        <v>0</v>
      </c>
      <c r="X59" s="398" t="s">
        <v>4</v>
      </c>
      <c r="Y59" s="399">
        <v>0</v>
      </c>
      <c r="Z59" s="562" t="s">
        <v>4</v>
      </c>
      <c r="AA59" s="562">
        <v>0</v>
      </c>
      <c r="AB59" s="398" t="s">
        <v>4</v>
      </c>
      <c r="AC59" s="206" t="s">
        <v>52</v>
      </c>
      <c r="AD59" s="1462">
        <v>1100</v>
      </c>
      <c r="AE59" s="1465">
        <v>0</v>
      </c>
    </row>
    <row r="60" spans="1:31" s="103" customFormat="1" ht="12.95" customHeight="1" x14ac:dyDescent="0.15">
      <c r="A60" s="1447"/>
      <c r="B60" s="1488"/>
      <c r="C60" s="181" t="s">
        <v>163</v>
      </c>
      <c r="D60" s="182" t="s">
        <v>75</v>
      </c>
      <c r="E60" s="552">
        <v>0</v>
      </c>
      <c r="F60" s="559">
        <v>0</v>
      </c>
      <c r="G60" s="559">
        <v>0</v>
      </c>
      <c r="H60" s="559">
        <v>220</v>
      </c>
      <c r="I60" s="559">
        <v>420</v>
      </c>
      <c r="J60" s="559">
        <v>980</v>
      </c>
      <c r="K60" s="559">
        <v>350</v>
      </c>
      <c r="L60" s="559">
        <v>230</v>
      </c>
      <c r="M60" s="559">
        <v>660</v>
      </c>
      <c r="N60" s="559">
        <v>0</v>
      </c>
      <c r="O60" s="559">
        <v>0</v>
      </c>
      <c r="P60" s="553">
        <v>0</v>
      </c>
      <c r="Q60" s="552">
        <v>0</v>
      </c>
      <c r="R60" s="559">
        <v>0</v>
      </c>
      <c r="S60" s="559">
        <v>0</v>
      </c>
      <c r="T60" s="559">
        <v>0</v>
      </c>
      <c r="U60" s="559">
        <v>0</v>
      </c>
      <c r="V60" s="559">
        <v>0</v>
      </c>
      <c r="W60" s="559">
        <v>0</v>
      </c>
      <c r="X60" s="559">
        <v>0</v>
      </c>
      <c r="Y60" s="560">
        <v>0</v>
      </c>
      <c r="Z60" s="560">
        <v>0</v>
      </c>
      <c r="AA60" s="560">
        <v>0</v>
      </c>
      <c r="AB60" s="559">
        <v>0</v>
      </c>
      <c r="AC60" s="552">
        <v>120</v>
      </c>
      <c r="AD60" s="1463"/>
      <c r="AE60" s="1466"/>
    </row>
    <row r="61" spans="1:31" s="103" customFormat="1" ht="12.95" customHeight="1" x14ac:dyDescent="0.15">
      <c r="A61" s="1447"/>
      <c r="B61" s="1488"/>
      <c r="C61" s="181" t="s">
        <v>164</v>
      </c>
      <c r="D61" s="182" t="s">
        <v>75</v>
      </c>
      <c r="E61" s="559">
        <v>0</v>
      </c>
      <c r="F61" s="559" t="s">
        <v>4</v>
      </c>
      <c r="G61" s="559">
        <v>0</v>
      </c>
      <c r="H61" s="559" t="s">
        <v>4</v>
      </c>
      <c r="I61" s="559">
        <v>490</v>
      </c>
      <c r="J61" s="559" t="s">
        <v>4</v>
      </c>
      <c r="K61" s="559">
        <v>580</v>
      </c>
      <c r="L61" s="559" t="s">
        <v>4</v>
      </c>
      <c r="M61" s="559">
        <v>590</v>
      </c>
      <c r="N61" s="559" t="s">
        <v>4</v>
      </c>
      <c r="O61" s="559">
        <v>0</v>
      </c>
      <c r="P61" s="553" t="s">
        <v>4</v>
      </c>
      <c r="Q61" s="552">
        <v>0</v>
      </c>
      <c r="R61" s="559" t="s">
        <v>4</v>
      </c>
      <c r="S61" s="559">
        <v>0</v>
      </c>
      <c r="T61" s="559" t="s">
        <v>4</v>
      </c>
      <c r="U61" s="559">
        <v>0</v>
      </c>
      <c r="V61" s="559" t="s">
        <v>4</v>
      </c>
      <c r="W61" s="559">
        <v>0</v>
      </c>
      <c r="X61" s="559" t="s">
        <v>4</v>
      </c>
      <c r="Y61" s="560">
        <v>0</v>
      </c>
      <c r="Z61" s="560" t="s">
        <v>4</v>
      </c>
      <c r="AA61" s="560">
        <v>0</v>
      </c>
      <c r="AB61" s="559" t="s">
        <v>4</v>
      </c>
      <c r="AC61" s="114" t="s">
        <v>52</v>
      </c>
      <c r="AD61" s="1464"/>
      <c r="AE61" s="1467"/>
    </row>
    <row r="62" spans="1:31" s="103" customFormat="1" ht="12.95" customHeight="1" x14ac:dyDescent="0.15">
      <c r="A62" s="1447"/>
      <c r="B62" s="1489"/>
      <c r="C62" s="453" t="s">
        <v>165</v>
      </c>
      <c r="D62" s="394" t="s">
        <v>75</v>
      </c>
      <c r="E62" s="629">
        <v>0</v>
      </c>
      <c r="F62" s="629">
        <v>0</v>
      </c>
      <c r="G62" s="629">
        <v>0</v>
      </c>
      <c r="H62" s="629">
        <v>220</v>
      </c>
      <c r="I62" s="629">
        <v>510</v>
      </c>
      <c r="J62" s="629">
        <v>980</v>
      </c>
      <c r="K62" s="629">
        <v>500</v>
      </c>
      <c r="L62" s="629">
        <v>230</v>
      </c>
      <c r="M62" s="629">
        <v>780</v>
      </c>
      <c r="N62" s="629">
        <v>0</v>
      </c>
      <c r="O62" s="629">
        <v>0</v>
      </c>
      <c r="P62" s="705">
        <v>0</v>
      </c>
      <c r="Q62" s="628">
        <v>0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98">
        <v>0</v>
      </c>
      <c r="Z62" s="698">
        <v>0</v>
      </c>
      <c r="AA62" s="698">
        <v>0</v>
      </c>
      <c r="AB62" s="629">
        <v>0</v>
      </c>
      <c r="AC62" s="628">
        <v>130</v>
      </c>
      <c r="AD62" s="699">
        <v>980</v>
      </c>
      <c r="AE62" s="705">
        <v>0</v>
      </c>
    </row>
    <row r="63" spans="1:31" s="103" customFormat="1" ht="12.95" customHeight="1" x14ac:dyDescent="0.15">
      <c r="A63" s="1447"/>
      <c r="B63" s="1455" t="s">
        <v>76</v>
      </c>
      <c r="C63" s="444" t="s">
        <v>162</v>
      </c>
      <c r="D63" s="203" t="s">
        <v>10</v>
      </c>
      <c r="E63" s="974">
        <v>11</v>
      </c>
      <c r="F63" s="974" t="s">
        <v>4</v>
      </c>
      <c r="G63" s="974">
        <v>10</v>
      </c>
      <c r="H63" s="1156" t="s">
        <v>4</v>
      </c>
      <c r="I63" s="1156">
        <v>3.5</v>
      </c>
      <c r="J63" s="1156" t="s">
        <v>4</v>
      </c>
      <c r="K63" s="1156">
        <v>5.0999999999999996</v>
      </c>
      <c r="L63" s="1156" t="s">
        <v>4</v>
      </c>
      <c r="M63" s="1156">
        <v>7.4</v>
      </c>
      <c r="N63" s="1156" t="s">
        <v>4</v>
      </c>
      <c r="O63" s="1156">
        <v>8.6999999999999993</v>
      </c>
      <c r="P63" s="1192" t="s">
        <v>4</v>
      </c>
      <c r="Q63" s="1158">
        <v>9.1999999999999993</v>
      </c>
      <c r="R63" s="1156" t="s">
        <v>4</v>
      </c>
      <c r="S63" s="1156">
        <v>9.8000000000000007</v>
      </c>
      <c r="T63" s="1156" t="s">
        <v>4</v>
      </c>
      <c r="U63" s="1156">
        <v>9.4</v>
      </c>
      <c r="V63" s="1156" t="s">
        <v>4</v>
      </c>
      <c r="W63" s="1156">
        <v>13</v>
      </c>
      <c r="X63" s="1156" t="s">
        <v>4</v>
      </c>
      <c r="Y63" s="1053">
        <v>9.4</v>
      </c>
      <c r="Z63" s="1053" t="s">
        <v>4</v>
      </c>
      <c r="AA63" s="1053">
        <v>13</v>
      </c>
      <c r="AB63" s="1156" t="s">
        <v>4</v>
      </c>
      <c r="AC63" s="976" t="s">
        <v>52</v>
      </c>
      <c r="AD63" s="1468">
        <v>15</v>
      </c>
      <c r="AE63" s="1459">
        <v>3.5</v>
      </c>
    </row>
    <row r="64" spans="1:31" s="103" customFormat="1" ht="12.95" customHeight="1" x14ac:dyDescent="0.15">
      <c r="A64" s="1447"/>
      <c r="B64" s="1486"/>
      <c r="C64" s="181" t="s">
        <v>163</v>
      </c>
      <c r="D64" s="182" t="s">
        <v>10</v>
      </c>
      <c r="E64" s="930">
        <v>12</v>
      </c>
      <c r="F64" s="930">
        <v>9.6999999999999993</v>
      </c>
      <c r="G64" s="930">
        <v>10</v>
      </c>
      <c r="H64" s="930">
        <v>4.2</v>
      </c>
      <c r="I64" s="930">
        <v>4.5</v>
      </c>
      <c r="J64" s="930">
        <v>5.7</v>
      </c>
      <c r="K64" s="930">
        <v>5.0999999999999996</v>
      </c>
      <c r="L64" s="930">
        <v>6.4</v>
      </c>
      <c r="M64" s="930">
        <v>7.7</v>
      </c>
      <c r="N64" s="930">
        <v>7.1</v>
      </c>
      <c r="O64" s="930">
        <v>8.9</v>
      </c>
      <c r="P64" s="1103">
        <v>9.5</v>
      </c>
      <c r="Q64" s="953">
        <v>9</v>
      </c>
      <c r="R64" s="930">
        <v>9</v>
      </c>
      <c r="S64" s="930">
        <v>9.1</v>
      </c>
      <c r="T64" s="930">
        <v>9.4</v>
      </c>
      <c r="U64" s="930">
        <v>9.9</v>
      </c>
      <c r="V64" s="930">
        <v>9.9</v>
      </c>
      <c r="W64" s="930">
        <v>13</v>
      </c>
      <c r="X64" s="930">
        <v>11</v>
      </c>
      <c r="Y64" s="1010">
        <v>11</v>
      </c>
      <c r="Z64" s="1010">
        <v>10</v>
      </c>
      <c r="AA64" s="1010">
        <v>13</v>
      </c>
      <c r="AB64" s="930">
        <v>12</v>
      </c>
      <c r="AC64" s="953">
        <v>9</v>
      </c>
      <c r="AD64" s="1469"/>
      <c r="AE64" s="1460"/>
    </row>
    <row r="65" spans="1:31" s="103" customFormat="1" ht="12.95" customHeight="1" x14ac:dyDescent="0.15">
      <c r="A65" s="1447"/>
      <c r="B65" s="1486"/>
      <c r="C65" s="181" t="s">
        <v>164</v>
      </c>
      <c r="D65" s="182" t="s">
        <v>10</v>
      </c>
      <c r="E65" s="929">
        <v>14</v>
      </c>
      <c r="F65" s="929" t="s">
        <v>4</v>
      </c>
      <c r="G65" s="929">
        <v>12</v>
      </c>
      <c r="H65" s="929" t="s">
        <v>4</v>
      </c>
      <c r="I65" s="929">
        <v>6.1</v>
      </c>
      <c r="J65" s="929" t="s">
        <v>4</v>
      </c>
      <c r="K65" s="929">
        <v>7.1</v>
      </c>
      <c r="L65" s="929" t="s">
        <v>4</v>
      </c>
      <c r="M65" s="929">
        <v>9.3000000000000007</v>
      </c>
      <c r="N65" s="929" t="s">
        <v>4</v>
      </c>
      <c r="O65" s="929">
        <v>11</v>
      </c>
      <c r="P65" s="935" t="s">
        <v>4</v>
      </c>
      <c r="Q65" s="953">
        <v>11</v>
      </c>
      <c r="R65" s="929" t="s">
        <v>4</v>
      </c>
      <c r="S65" s="929">
        <v>12</v>
      </c>
      <c r="T65" s="929" t="s">
        <v>4</v>
      </c>
      <c r="U65" s="929">
        <v>11</v>
      </c>
      <c r="V65" s="929" t="s">
        <v>4</v>
      </c>
      <c r="W65" s="929">
        <v>15</v>
      </c>
      <c r="X65" s="929" t="s">
        <v>4</v>
      </c>
      <c r="Y65" s="932">
        <v>13</v>
      </c>
      <c r="Z65" s="932" t="s">
        <v>4</v>
      </c>
      <c r="AA65" s="932">
        <v>14</v>
      </c>
      <c r="AB65" s="930" t="s">
        <v>4</v>
      </c>
      <c r="AC65" s="928" t="s">
        <v>52</v>
      </c>
      <c r="AD65" s="1470"/>
      <c r="AE65" s="1461"/>
    </row>
    <row r="66" spans="1:31" s="103" customFormat="1" ht="12.95" customHeight="1" x14ac:dyDescent="0.15">
      <c r="A66" s="1447"/>
      <c r="B66" s="1487"/>
      <c r="C66" s="181" t="s">
        <v>165</v>
      </c>
      <c r="D66" s="236" t="s">
        <v>10</v>
      </c>
      <c r="E66" s="1149">
        <v>12</v>
      </c>
      <c r="F66" s="961">
        <v>9.6999999999999993</v>
      </c>
      <c r="G66" s="961">
        <v>11</v>
      </c>
      <c r="H66" s="961">
        <v>4.2</v>
      </c>
      <c r="I66" s="961">
        <v>4.7</v>
      </c>
      <c r="J66" s="961">
        <v>5.7</v>
      </c>
      <c r="K66" s="961">
        <v>5.8</v>
      </c>
      <c r="L66" s="961">
        <v>6.4</v>
      </c>
      <c r="M66" s="961">
        <v>8.1</v>
      </c>
      <c r="N66" s="961">
        <v>7.1</v>
      </c>
      <c r="O66" s="961">
        <v>9.5</v>
      </c>
      <c r="P66" s="1193">
        <v>9.5</v>
      </c>
      <c r="Q66" s="964">
        <v>9.6999999999999993</v>
      </c>
      <c r="R66" s="961">
        <v>9</v>
      </c>
      <c r="S66" s="961">
        <v>10</v>
      </c>
      <c r="T66" s="961">
        <v>9.4</v>
      </c>
      <c r="U66" s="961">
        <v>10</v>
      </c>
      <c r="V66" s="961">
        <v>9.9</v>
      </c>
      <c r="W66" s="961">
        <v>14</v>
      </c>
      <c r="X66" s="961">
        <v>11</v>
      </c>
      <c r="Y66" s="982">
        <v>11</v>
      </c>
      <c r="Z66" s="982">
        <v>10</v>
      </c>
      <c r="AA66" s="982">
        <v>13</v>
      </c>
      <c r="AB66" s="961">
        <v>12</v>
      </c>
      <c r="AC66" s="933">
        <v>9.3000000000000007</v>
      </c>
      <c r="AD66" s="1159">
        <v>14</v>
      </c>
      <c r="AE66" s="1152">
        <v>4.2</v>
      </c>
    </row>
    <row r="67" spans="1:31" s="103" customFormat="1" ht="12.95" customHeight="1" x14ac:dyDescent="0.15">
      <c r="A67" s="1447"/>
      <c r="B67" s="824" t="s">
        <v>77</v>
      </c>
      <c r="C67" s="679" t="s">
        <v>152</v>
      </c>
      <c r="D67" s="397" t="s">
        <v>10</v>
      </c>
      <c r="E67" s="1153">
        <v>9</v>
      </c>
      <c r="F67" s="1153">
        <v>7.9</v>
      </c>
      <c r="G67" s="1153">
        <v>6.4</v>
      </c>
      <c r="H67" s="1153">
        <v>0.2</v>
      </c>
      <c r="I67" s="1153">
        <v>0.1</v>
      </c>
      <c r="J67" s="1153">
        <v>0.1</v>
      </c>
      <c r="K67" s="1153" t="s">
        <v>173</v>
      </c>
      <c r="L67" s="1153" t="s">
        <v>173</v>
      </c>
      <c r="M67" s="1153" t="s">
        <v>173</v>
      </c>
      <c r="N67" s="1153" t="s">
        <v>173</v>
      </c>
      <c r="O67" s="1153">
        <v>0.1</v>
      </c>
      <c r="P67" s="1160" t="s">
        <v>173</v>
      </c>
      <c r="Q67" s="1155" t="s">
        <v>173</v>
      </c>
      <c r="R67" s="1153" t="s">
        <v>173</v>
      </c>
      <c r="S67" s="1153" t="s">
        <v>173</v>
      </c>
      <c r="T67" s="1153">
        <v>0.1</v>
      </c>
      <c r="U67" s="1153">
        <v>0.3</v>
      </c>
      <c r="V67" s="1153">
        <v>0.1</v>
      </c>
      <c r="W67" s="1153">
        <v>1.2</v>
      </c>
      <c r="X67" s="1153">
        <v>0.1</v>
      </c>
      <c r="Y67" s="1053">
        <v>0.6</v>
      </c>
      <c r="Z67" s="1063">
        <v>0.1</v>
      </c>
      <c r="AA67" s="1063">
        <v>1.2</v>
      </c>
      <c r="AB67" s="1153">
        <v>0.7</v>
      </c>
      <c r="AC67" s="1155">
        <v>1.2</v>
      </c>
      <c r="AD67" s="934">
        <v>9</v>
      </c>
      <c r="AE67" s="1160" t="s">
        <v>173</v>
      </c>
    </row>
    <row r="68" spans="1:31" s="103" customFormat="1" ht="12.95" customHeight="1" x14ac:dyDescent="0.15">
      <c r="A68" s="1447"/>
      <c r="B68" s="202" t="s">
        <v>78</v>
      </c>
      <c r="C68" s="444" t="s">
        <v>152</v>
      </c>
      <c r="D68" s="203" t="s">
        <v>10</v>
      </c>
      <c r="E68" s="973">
        <v>1.2</v>
      </c>
      <c r="F68" s="973">
        <v>0.5</v>
      </c>
      <c r="G68" s="973">
        <v>1.4</v>
      </c>
      <c r="H68" s="973">
        <v>0.8</v>
      </c>
      <c r="I68" s="973">
        <v>0.9</v>
      </c>
      <c r="J68" s="973">
        <v>0.9</v>
      </c>
      <c r="K68" s="973">
        <v>0.8</v>
      </c>
      <c r="L68" s="973">
        <v>0.7</v>
      </c>
      <c r="M68" s="973">
        <v>1.4</v>
      </c>
      <c r="N68" s="973">
        <v>0.5</v>
      </c>
      <c r="O68" s="973">
        <v>0.4</v>
      </c>
      <c r="P68" s="981">
        <v>0.9</v>
      </c>
      <c r="Q68" s="976">
        <v>0.4</v>
      </c>
      <c r="R68" s="973">
        <v>0.3</v>
      </c>
      <c r="S68" s="973">
        <v>0.1</v>
      </c>
      <c r="T68" s="973">
        <v>0.5</v>
      </c>
      <c r="U68" s="973" t="s">
        <v>173</v>
      </c>
      <c r="V68" s="974">
        <v>0.2</v>
      </c>
      <c r="W68" s="974">
        <v>0.9</v>
      </c>
      <c r="X68" s="974">
        <v>1</v>
      </c>
      <c r="Y68" s="978">
        <v>1.9</v>
      </c>
      <c r="Z68" s="978">
        <v>1</v>
      </c>
      <c r="AA68" s="978">
        <v>1.2</v>
      </c>
      <c r="AB68" s="973">
        <v>0.8</v>
      </c>
      <c r="AC68" s="979">
        <v>0.8</v>
      </c>
      <c r="AD68" s="934">
        <v>1.9</v>
      </c>
      <c r="AE68" s="935" t="s">
        <v>173</v>
      </c>
    </row>
    <row r="69" spans="1:31" s="103" customFormat="1" ht="12.95" customHeight="1" x14ac:dyDescent="0.15">
      <c r="A69" s="1447"/>
      <c r="B69" s="192" t="s">
        <v>79</v>
      </c>
      <c r="C69" s="181" t="s">
        <v>152</v>
      </c>
      <c r="D69" s="182" t="s">
        <v>10</v>
      </c>
      <c r="E69" s="929">
        <v>1.5</v>
      </c>
      <c r="F69" s="929">
        <v>1.3</v>
      </c>
      <c r="G69" s="929">
        <v>2.2999999999999998</v>
      </c>
      <c r="H69" s="929">
        <v>2.8</v>
      </c>
      <c r="I69" s="929">
        <v>3</v>
      </c>
      <c r="J69" s="929">
        <v>4</v>
      </c>
      <c r="K69" s="929">
        <v>3.5</v>
      </c>
      <c r="L69" s="929">
        <v>4.3</v>
      </c>
      <c r="M69" s="929">
        <v>3.9</v>
      </c>
      <c r="N69" s="929">
        <v>0.1</v>
      </c>
      <c r="O69" s="929" t="s">
        <v>173</v>
      </c>
      <c r="P69" s="935" t="s">
        <v>173</v>
      </c>
      <c r="Q69" s="928" t="s">
        <v>173</v>
      </c>
      <c r="R69" s="929" t="s">
        <v>173</v>
      </c>
      <c r="S69" s="929" t="s">
        <v>173</v>
      </c>
      <c r="T69" s="929" t="s">
        <v>173</v>
      </c>
      <c r="U69" s="929">
        <v>0.1</v>
      </c>
      <c r="V69" s="929">
        <v>0.1</v>
      </c>
      <c r="W69" s="929">
        <v>0.1</v>
      </c>
      <c r="X69" s="929" t="s">
        <v>173</v>
      </c>
      <c r="Y69" s="932" t="s">
        <v>173</v>
      </c>
      <c r="Z69" s="932" t="s">
        <v>173</v>
      </c>
      <c r="AA69" s="932">
        <v>0.1</v>
      </c>
      <c r="AB69" s="929">
        <v>0.1</v>
      </c>
      <c r="AC69" s="953">
        <v>1.1000000000000001</v>
      </c>
      <c r="AD69" s="934">
        <v>4.3</v>
      </c>
      <c r="AE69" s="935" t="s">
        <v>173</v>
      </c>
    </row>
    <row r="70" spans="1:31" s="103" customFormat="1" ht="12.95" customHeight="1" x14ac:dyDescent="0.15">
      <c r="A70" s="1447"/>
      <c r="B70" s="453" t="s">
        <v>80</v>
      </c>
      <c r="C70" s="390" t="s">
        <v>152</v>
      </c>
      <c r="D70" s="394" t="s">
        <v>10</v>
      </c>
      <c r="E70" s="1161" t="s">
        <v>173</v>
      </c>
      <c r="F70" s="1161" t="s">
        <v>173</v>
      </c>
      <c r="G70" s="1161" t="s">
        <v>173</v>
      </c>
      <c r="H70" s="1161">
        <v>0.4</v>
      </c>
      <c r="I70" s="1161">
        <v>0.5</v>
      </c>
      <c r="J70" s="1161">
        <v>0.7</v>
      </c>
      <c r="K70" s="1161">
        <v>0.8</v>
      </c>
      <c r="L70" s="1161">
        <v>1.4</v>
      </c>
      <c r="M70" s="1161">
        <v>2.4</v>
      </c>
      <c r="N70" s="1161">
        <v>6.5</v>
      </c>
      <c r="O70" s="1161">
        <v>8.4</v>
      </c>
      <c r="P70" s="1194">
        <v>8.6</v>
      </c>
      <c r="Q70" s="933">
        <v>8.6</v>
      </c>
      <c r="R70" s="1161">
        <v>8.6999999999999993</v>
      </c>
      <c r="S70" s="1161">
        <v>9</v>
      </c>
      <c r="T70" s="1161">
        <v>8.8000000000000007</v>
      </c>
      <c r="U70" s="1161">
        <v>9.5</v>
      </c>
      <c r="V70" s="1161">
        <v>9.5</v>
      </c>
      <c r="W70" s="1161">
        <v>11</v>
      </c>
      <c r="X70" s="1161">
        <v>10</v>
      </c>
      <c r="Y70" s="1067">
        <v>8.3000000000000007</v>
      </c>
      <c r="Z70" s="1067">
        <v>9.1999999999999993</v>
      </c>
      <c r="AA70" s="1067">
        <v>10</v>
      </c>
      <c r="AB70" s="1161">
        <v>10</v>
      </c>
      <c r="AC70" s="1151">
        <v>5.9</v>
      </c>
      <c r="AD70" s="1159">
        <v>11</v>
      </c>
      <c r="AE70" s="1152" t="s">
        <v>173</v>
      </c>
    </row>
    <row r="71" spans="1:31" s="103" customFormat="1" ht="12.95" customHeight="1" x14ac:dyDescent="0.15">
      <c r="A71" s="1447"/>
      <c r="B71" s="1455" t="s">
        <v>81</v>
      </c>
      <c r="C71" s="444" t="s">
        <v>162</v>
      </c>
      <c r="D71" s="397" t="s">
        <v>10</v>
      </c>
      <c r="E71" s="1163">
        <v>0.39</v>
      </c>
      <c r="F71" s="1164" t="s">
        <v>4</v>
      </c>
      <c r="G71" s="1164">
        <v>0.43</v>
      </c>
      <c r="H71" s="1164" t="s">
        <v>4</v>
      </c>
      <c r="I71" s="1164">
        <v>0.66</v>
      </c>
      <c r="J71" s="1164" t="s">
        <v>4</v>
      </c>
      <c r="K71" s="1164">
        <v>0.61</v>
      </c>
      <c r="L71" s="1164" t="s">
        <v>4</v>
      </c>
      <c r="M71" s="1164">
        <v>0.95</v>
      </c>
      <c r="N71" s="1164" t="s">
        <v>4</v>
      </c>
      <c r="O71" s="1164">
        <v>0.97</v>
      </c>
      <c r="P71" s="1195" t="s">
        <v>4</v>
      </c>
      <c r="Q71" s="1163">
        <v>0.25</v>
      </c>
      <c r="R71" s="1164" t="s">
        <v>4</v>
      </c>
      <c r="S71" s="1164">
        <v>1.1000000000000001</v>
      </c>
      <c r="T71" s="1164" t="s">
        <v>4</v>
      </c>
      <c r="U71" s="1164">
        <v>0.24</v>
      </c>
      <c r="V71" s="1164" t="s">
        <v>4</v>
      </c>
      <c r="W71" s="1164">
        <v>1.3</v>
      </c>
      <c r="X71" s="1164" t="s">
        <v>4</v>
      </c>
      <c r="Y71" s="1071">
        <v>0.19</v>
      </c>
      <c r="Z71" s="1071" t="s">
        <v>4</v>
      </c>
      <c r="AA71" s="1071">
        <v>0.7</v>
      </c>
      <c r="AB71" s="1164" t="s">
        <v>4</v>
      </c>
      <c r="AC71" s="1166" t="s">
        <v>52</v>
      </c>
      <c r="AD71" s="1483">
        <v>1.3</v>
      </c>
      <c r="AE71" s="1492">
        <v>0.17</v>
      </c>
    </row>
    <row r="72" spans="1:31" s="103" customFormat="1" ht="12.95" customHeight="1" x14ac:dyDescent="0.15">
      <c r="A72" s="1447"/>
      <c r="B72" s="1486"/>
      <c r="C72" s="181" t="s">
        <v>163</v>
      </c>
      <c r="D72" s="182" t="s">
        <v>10</v>
      </c>
      <c r="E72" s="1167">
        <v>0.41</v>
      </c>
      <c r="F72" s="1168">
        <v>0.54</v>
      </c>
      <c r="G72" s="1168">
        <v>0.4</v>
      </c>
      <c r="H72" s="1168">
        <v>0.39</v>
      </c>
      <c r="I72" s="1168">
        <v>0.55000000000000004</v>
      </c>
      <c r="J72" s="1168">
        <v>1.2</v>
      </c>
      <c r="K72" s="1168">
        <v>0.43</v>
      </c>
      <c r="L72" s="1168">
        <v>0.36</v>
      </c>
      <c r="M72" s="1168">
        <v>0.7</v>
      </c>
      <c r="N72" s="1168">
        <v>0.17</v>
      </c>
      <c r="O72" s="1168">
        <v>0.97</v>
      </c>
      <c r="P72" s="1196">
        <v>0.36</v>
      </c>
      <c r="Q72" s="1167">
        <v>0.21</v>
      </c>
      <c r="R72" s="1168">
        <v>0.9</v>
      </c>
      <c r="S72" s="1168">
        <v>0.73</v>
      </c>
      <c r="T72" s="1168">
        <v>0.52</v>
      </c>
      <c r="U72" s="1168">
        <v>0.24</v>
      </c>
      <c r="V72" s="1168">
        <v>0.34</v>
      </c>
      <c r="W72" s="1168">
        <v>1.3</v>
      </c>
      <c r="X72" s="1168">
        <v>0.26</v>
      </c>
      <c r="Y72" s="1076">
        <v>0.2</v>
      </c>
      <c r="Z72" s="1076">
        <v>0.17</v>
      </c>
      <c r="AA72" s="1076">
        <v>0.72</v>
      </c>
      <c r="AB72" s="1168">
        <v>0.41</v>
      </c>
      <c r="AC72" s="1167">
        <v>0.52</v>
      </c>
      <c r="AD72" s="1484"/>
      <c r="AE72" s="1493"/>
    </row>
    <row r="73" spans="1:31" s="103" customFormat="1" ht="12.95" customHeight="1" x14ac:dyDescent="0.15">
      <c r="A73" s="1447"/>
      <c r="B73" s="1486"/>
      <c r="C73" s="181" t="s">
        <v>164</v>
      </c>
      <c r="D73" s="182" t="s">
        <v>10</v>
      </c>
      <c r="E73" s="1167">
        <v>0.42</v>
      </c>
      <c r="F73" s="1168" t="s">
        <v>4</v>
      </c>
      <c r="G73" s="1168">
        <v>0.39</v>
      </c>
      <c r="H73" s="1168" t="s">
        <v>4</v>
      </c>
      <c r="I73" s="1168">
        <v>0.74</v>
      </c>
      <c r="J73" s="1168" t="s">
        <v>4</v>
      </c>
      <c r="K73" s="1168">
        <v>0.93</v>
      </c>
      <c r="L73" s="1168" t="s">
        <v>4</v>
      </c>
      <c r="M73" s="1168">
        <v>0.87</v>
      </c>
      <c r="N73" s="1168" t="s">
        <v>4</v>
      </c>
      <c r="O73" s="1168">
        <v>1.1000000000000001</v>
      </c>
      <c r="P73" s="1196" t="s">
        <v>4</v>
      </c>
      <c r="Q73" s="1167">
        <v>0.19</v>
      </c>
      <c r="R73" s="1168" t="s">
        <v>4</v>
      </c>
      <c r="S73" s="1168">
        <v>0.81</v>
      </c>
      <c r="T73" s="1168" t="s">
        <v>4</v>
      </c>
      <c r="U73" s="1168">
        <v>0.46</v>
      </c>
      <c r="V73" s="1168" t="s">
        <v>4</v>
      </c>
      <c r="W73" s="1168">
        <v>1.3</v>
      </c>
      <c r="X73" s="1168" t="s">
        <v>4</v>
      </c>
      <c r="Y73" s="1076">
        <v>0.2</v>
      </c>
      <c r="Z73" s="1076" t="s">
        <v>4</v>
      </c>
      <c r="AA73" s="1076">
        <v>1</v>
      </c>
      <c r="AB73" s="1168" t="s">
        <v>4</v>
      </c>
      <c r="AC73" s="1170" t="s">
        <v>52</v>
      </c>
      <c r="AD73" s="1485"/>
      <c r="AE73" s="1494"/>
    </row>
    <row r="74" spans="1:31" s="103" customFormat="1" ht="12.95" customHeight="1" x14ac:dyDescent="0.15">
      <c r="A74" s="1447"/>
      <c r="B74" s="1487"/>
      <c r="C74" s="181" t="s">
        <v>165</v>
      </c>
      <c r="D74" s="394" t="s">
        <v>10</v>
      </c>
      <c r="E74" s="1197">
        <v>0.41</v>
      </c>
      <c r="F74" s="1198">
        <v>0.54</v>
      </c>
      <c r="G74" s="1198">
        <v>0.41</v>
      </c>
      <c r="H74" s="1198">
        <v>0.39</v>
      </c>
      <c r="I74" s="1198">
        <v>0.65</v>
      </c>
      <c r="J74" s="1198">
        <v>1.2</v>
      </c>
      <c r="K74" s="1198">
        <v>0.66</v>
      </c>
      <c r="L74" s="1198">
        <v>0.36</v>
      </c>
      <c r="M74" s="1198">
        <v>0.84</v>
      </c>
      <c r="N74" s="1198">
        <v>0.17</v>
      </c>
      <c r="O74" s="1198">
        <v>1</v>
      </c>
      <c r="P74" s="1199">
        <v>0.36</v>
      </c>
      <c r="Q74" s="1197">
        <v>0.22</v>
      </c>
      <c r="R74" s="1198">
        <v>0.9</v>
      </c>
      <c r="S74" s="1198">
        <v>0.88</v>
      </c>
      <c r="T74" s="1198">
        <v>0.52</v>
      </c>
      <c r="U74" s="1198">
        <v>0.31</v>
      </c>
      <c r="V74" s="1198">
        <v>0.34</v>
      </c>
      <c r="W74" s="1198">
        <v>1.3</v>
      </c>
      <c r="X74" s="1198">
        <v>0.26</v>
      </c>
      <c r="Y74" s="1200">
        <v>0.2</v>
      </c>
      <c r="Z74" s="1200">
        <v>0.17</v>
      </c>
      <c r="AA74" s="1200">
        <v>0.81</v>
      </c>
      <c r="AB74" s="1198">
        <v>0.41</v>
      </c>
      <c r="AC74" s="1197">
        <v>0.55000000000000004</v>
      </c>
      <c r="AD74" s="1201">
        <v>1.3</v>
      </c>
      <c r="AE74" s="1202">
        <v>0.17</v>
      </c>
    </row>
    <row r="75" spans="1:31" s="452" customFormat="1" ht="12.95" customHeight="1" thickBot="1" x14ac:dyDescent="0.2">
      <c r="A75" s="1448"/>
      <c r="B75" s="303" t="s">
        <v>86</v>
      </c>
      <c r="C75" s="682" t="s">
        <v>152</v>
      </c>
      <c r="D75" s="243" t="s">
        <v>10</v>
      </c>
      <c r="E75" s="1125" t="s">
        <v>4</v>
      </c>
      <c r="F75" s="985" t="s">
        <v>4</v>
      </c>
      <c r="G75" s="985" t="s">
        <v>4</v>
      </c>
      <c r="H75" s="985">
        <v>0.31</v>
      </c>
      <c r="I75" s="985" t="s">
        <v>4</v>
      </c>
      <c r="J75" s="985" t="s">
        <v>4</v>
      </c>
      <c r="K75" s="985" t="s">
        <v>4</v>
      </c>
      <c r="L75" s="985" t="s">
        <v>4</v>
      </c>
      <c r="M75" s="985" t="s">
        <v>4</v>
      </c>
      <c r="N75" s="985">
        <v>0.13</v>
      </c>
      <c r="O75" s="985" t="s">
        <v>4</v>
      </c>
      <c r="P75" s="992" t="s">
        <v>4</v>
      </c>
      <c r="Q75" s="1125" t="s">
        <v>4</v>
      </c>
      <c r="R75" s="985" t="s">
        <v>4</v>
      </c>
      <c r="S75" s="985" t="s">
        <v>4</v>
      </c>
      <c r="T75" s="985">
        <v>0.49</v>
      </c>
      <c r="U75" s="985" t="s">
        <v>4</v>
      </c>
      <c r="V75" s="985" t="s">
        <v>4</v>
      </c>
      <c r="W75" s="985" t="s">
        <v>4</v>
      </c>
      <c r="X75" s="985" t="s">
        <v>4</v>
      </c>
      <c r="Y75" s="1186" t="s">
        <v>4</v>
      </c>
      <c r="Z75" s="1186">
        <v>0.1</v>
      </c>
      <c r="AA75" s="1186" t="s">
        <v>4</v>
      </c>
      <c r="AB75" s="985" t="s">
        <v>4</v>
      </c>
      <c r="AC75" s="990">
        <v>0.26</v>
      </c>
      <c r="AD75" s="1139">
        <v>0.49</v>
      </c>
      <c r="AE75" s="1119">
        <v>0.1</v>
      </c>
    </row>
    <row r="76" spans="1:31" ht="16.5" customHeight="1" x14ac:dyDescent="0.15">
      <c r="A76" s="270"/>
      <c r="D76" s="161"/>
      <c r="E76" s="540"/>
      <c r="F76" s="540"/>
      <c r="G76" s="161"/>
      <c r="H76" s="161"/>
      <c r="I76" s="161"/>
      <c r="J76" s="161"/>
      <c r="K76" s="540"/>
      <c r="L76" s="161"/>
      <c r="M76" s="161"/>
      <c r="N76" s="161"/>
      <c r="O76" s="161"/>
      <c r="P76" s="161"/>
      <c r="Q76" s="540"/>
      <c r="R76" s="161"/>
      <c r="S76" s="161"/>
      <c r="T76" s="161"/>
      <c r="U76" s="161"/>
      <c r="V76" s="161"/>
      <c r="W76" s="161"/>
      <c r="X76" s="161"/>
      <c r="Y76" s="161"/>
      <c r="Z76" s="540"/>
      <c r="AA76" s="161"/>
      <c r="AB76" s="161"/>
      <c r="AC76" s="161"/>
      <c r="AD76" s="161"/>
      <c r="AE76" s="161"/>
    </row>
    <row r="77" spans="1:31" ht="16.5" customHeight="1" x14ac:dyDescent="0.15">
      <c r="A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540"/>
      <c r="AA77" s="161"/>
      <c r="AB77" s="161"/>
      <c r="AC77" s="161"/>
      <c r="AD77" s="161"/>
      <c r="AE77" s="161"/>
    </row>
    <row r="78" spans="1:31" ht="16.5" customHeight="1" x14ac:dyDescent="0.15">
      <c r="A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</row>
    <row r="79" spans="1:31" ht="16.5" customHeight="1" x14ac:dyDescent="0.15">
      <c r="A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</row>
    <row r="80" spans="1:31" ht="16.5" customHeight="1" x14ac:dyDescent="0.15">
      <c r="A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</row>
    <row r="81" spans="1:31" ht="16.5" customHeight="1" x14ac:dyDescent="0.15">
      <c r="A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</row>
    <row r="82" spans="1:31" ht="16.5" customHeight="1" x14ac:dyDescent="0.15">
      <c r="A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</row>
    <row r="83" spans="1:31" ht="16.5" customHeight="1" x14ac:dyDescent="0.15">
      <c r="A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</row>
    <row r="84" spans="1:31" ht="16.5" customHeight="1" x14ac:dyDescent="0.15">
      <c r="A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</row>
    <row r="85" spans="1:31" ht="16.5" customHeight="1" x14ac:dyDescent="0.15">
      <c r="A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</row>
    <row r="86" spans="1:31" ht="16.5" customHeight="1" x14ac:dyDescent="0.15">
      <c r="A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</row>
    <row r="87" spans="1:31" ht="16.5" customHeight="1" x14ac:dyDescent="0.15">
      <c r="A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</row>
    <row r="88" spans="1:31" ht="16.5" customHeight="1" x14ac:dyDescent="0.15">
      <c r="A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</row>
    <row r="89" spans="1:31" ht="16.5" customHeight="1" x14ac:dyDescent="0.15">
      <c r="A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</row>
    <row r="90" spans="1:31" ht="16.5" customHeight="1" x14ac:dyDescent="0.15">
      <c r="A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</row>
    <row r="91" spans="1:31" ht="16.5" customHeight="1" x14ac:dyDescent="0.15">
      <c r="A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</row>
    <row r="92" spans="1:31" ht="16.5" customHeight="1" x14ac:dyDescent="0.15">
      <c r="A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</row>
    <row r="93" spans="1:31" ht="16.5" customHeight="1" x14ac:dyDescent="0.15">
      <c r="A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</row>
  </sheetData>
  <mergeCells count="44">
    <mergeCell ref="AD71:AD73"/>
    <mergeCell ref="A4:A39"/>
    <mergeCell ref="AE43:AE45"/>
    <mergeCell ref="AE47:AE49"/>
    <mergeCell ref="AE51:AE53"/>
    <mergeCell ref="AE71:AE73"/>
    <mergeCell ref="A40:A75"/>
    <mergeCell ref="B55:B58"/>
    <mergeCell ref="B59:B62"/>
    <mergeCell ref="B63:B66"/>
    <mergeCell ref="B71:B74"/>
    <mergeCell ref="B27:B30"/>
    <mergeCell ref="B35:B38"/>
    <mergeCell ref="AD47:AD49"/>
    <mergeCell ref="AD51:AD53"/>
    <mergeCell ref="AE23:AE25"/>
    <mergeCell ref="AD27:AD29"/>
    <mergeCell ref="AE27:AE29"/>
    <mergeCell ref="AE35:AE37"/>
    <mergeCell ref="B7:B10"/>
    <mergeCell ref="B11:B14"/>
    <mergeCell ref="B15:B18"/>
    <mergeCell ref="B19:B22"/>
    <mergeCell ref="B23:B26"/>
    <mergeCell ref="AD35:AD37"/>
    <mergeCell ref="B43:B46"/>
    <mergeCell ref="B47:B50"/>
    <mergeCell ref="B51:B54"/>
    <mergeCell ref="AD43:AD45"/>
    <mergeCell ref="AE19:AE21"/>
    <mergeCell ref="AD23:AD25"/>
    <mergeCell ref="AD19:AD21"/>
    <mergeCell ref="AE7:AE9"/>
    <mergeCell ref="AD11:AD13"/>
    <mergeCell ref="AE11:AE13"/>
    <mergeCell ref="AD15:AD17"/>
    <mergeCell ref="AE15:AE17"/>
    <mergeCell ref="AD7:AD9"/>
    <mergeCell ref="AE55:AE57"/>
    <mergeCell ref="AD59:AD61"/>
    <mergeCell ref="AE59:AE61"/>
    <mergeCell ref="AD63:AD65"/>
    <mergeCell ref="AE63:AE65"/>
    <mergeCell ref="AD55:AD57"/>
  </mergeCells>
  <phoneticPr fontId="2"/>
  <printOptions horizontalCentered="1"/>
  <pageMargins left="0" right="0" top="0.39370078740157483" bottom="0.39370078740157483" header="0" footer="0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"/>
  <sheetViews>
    <sheetView topLeftCell="A21" workbookViewId="0">
      <selection activeCell="AD64" sqref="AD64"/>
    </sheetView>
  </sheetViews>
  <sheetFormatPr defaultColWidth="9" defaultRowHeight="13.5" x14ac:dyDescent="0.15"/>
  <cols>
    <col min="1" max="1" width="2.625" style="271" customWidth="1"/>
    <col min="2" max="2" width="14.125" style="161" customWidth="1"/>
    <col min="3" max="3" width="7.5" style="161" bestFit="1" customWidth="1"/>
    <col min="4" max="4" width="7.25" style="271" bestFit="1" customWidth="1"/>
    <col min="5" max="5" width="5.25" style="271" customWidth="1"/>
    <col min="6" max="24" width="6.625" style="271" customWidth="1"/>
    <col min="25" max="27" width="6.625" style="272" customWidth="1"/>
    <col min="28" max="28" width="6.625" style="271" customWidth="1"/>
    <col min="29" max="31" width="5.5" style="271" customWidth="1"/>
    <col min="32" max="16384" width="9" style="161"/>
  </cols>
  <sheetData>
    <row r="1" spans="1:31" s="38" customFormat="1" ht="18" customHeight="1" x14ac:dyDescent="0.15">
      <c r="A1" s="813" t="s">
        <v>212</v>
      </c>
      <c r="D1" s="40"/>
      <c r="E1" s="40"/>
      <c r="F1" s="40"/>
      <c r="G1" s="40"/>
      <c r="H1" s="40"/>
      <c r="I1" s="40"/>
      <c r="J1" s="40"/>
      <c r="K1" s="673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56"/>
      <c r="Z1" s="56"/>
      <c r="AA1" s="56"/>
      <c r="AB1" s="40"/>
      <c r="AC1" s="40"/>
      <c r="AD1" s="40"/>
      <c r="AE1" s="61" t="s">
        <v>53</v>
      </c>
    </row>
    <row r="2" spans="1:31" s="38" customFormat="1" ht="18" customHeight="1" thickBot="1" x14ac:dyDescent="0.2">
      <c r="A2" s="814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56"/>
      <c r="Z2" s="56"/>
      <c r="AA2" s="56"/>
      <c r="AB2" s="40"/>
      <c r="AC2" s="40"/>
      <c r="AD2" s="40"/>
      <c r="AE2" s="61" t="s">
        <v>181</v>
      </c>
    </row>
    <row r="3" spans="1:31" s="79" customFormat="1" ht="12.95" customHeight="1" thickBot="1" x14ac:dyDescent="0.2">
      <c r="A3" s="68" t="s">
        <v>59</v>
      </c>
      <c r="B3" s="69"/>
      <c r="C3" s="676"/>
      <c r="D3" s="70"/>
      <c r="E3" s="71">
        <v>44292</v>
      </c>
      <c r="F3" s="71">
        <v>44306</v>
      </c>
      <c r="G3" s="71">
        <v>44327</v>
      </c>
      <c r="H3" s="71">
        <v>44342</v>
      </c>
      <c r="I3" s="71">
        <v>44355</v>
      </c>
      <c r="J3" s="71">
        <v>44369</v>
      </c>
      <c r="K3" s="71">
        <v>44383</v>
      </c>
      <c r="L3" s="71">
        <v>44405</v>
      </c>
      <c r="M3" s="71">
        <v>44419</v>
      </c>
      <c r="N3" s="71">
        <v>44432</v>
      </c>
      <c r="O3" s="71">
        <v>44446</v>
      </c>
      <c r="P3" s="72">
        <v>44468</v>
      </c>
      <c r="Q3" s="73">
        <v>44481</v>
      </c>
      <c r="R3" s="71">
        <v>44495</v>
      </c>
      <c r="S3" s="71">
        <v>44509</v>
      </c>
      <c r="T3" s="71">
        <v>44524</v>
      </c>
      <c r="U3" s="71">
        <v>44537</v>
      </c>
      <c r="V3" s="71">
        <v>44551</v>
      </c>
      <c r="W3" s="71">
        <v>44566</v>
      </c>
      <c r="X3" s="71">
        <v>44579</v>
      </c>
      <c r="Y3" s="74">
        <v>44593</v>
      </c>
      <c r="Z3" s="74">
        <v>44607</v>
      </c>
      <c r="AA3" s="74">
        <v>44621</v>
      </c>
      <c r="AB3" s="71">
        <v>44636</v>
      </c>
      <c r="AC3" s="761" t="s">
        <v>153</v>
      </c>
      <c r="AD3" s="762" t="s">
        <v>154</v>
      </c>
      <c r="AE3" s="763" t="s">
        <v>155</v>
      </c>
    </row>
    <row r="4" spans="1:31" s="103" customFormat="1" ht="12.95" customHeight="1" x14ac:dyDescent="0.15">
      <c r="A4" s="1449" t="s">
        <v>120</v>
      </c>
      <c r="B4" s="202" t="s">
        <v>71</v>
      </c>
      <c r="C4" s="444" t="s">
        <v>152</v>
      </c>
      <c r="D4" s="203" t="s">
        <v>69</v>
      </c>
      <c r="E4" s="314">
        <v>23</v>
      </c>
      <c r="F4" s="315">
        <v>22</v>
      </c>
      <c r="G4" s="315">
        <v>25</v>
      </c>
      <c r="H4" s="315">
        <v>24.5</v>
      </c>
      <c r="I4" s="315">
        <v>26.5</v>
      </c>
      <c r="J4" s="315">
        <v>27</v>
      </c>
      <c r="K4" s="315">
        <v>28</v>
      </c>
      <c r="L4" s="315">
        <v>30</v>
      </c>
      <c r="M4" s="315">
        <v>30</v>
      </c>
      <c r="N4" s="315">
        <v>28.5</v>
      </c>
      <c r="O4" s="315">
        <v>28.5</v>
      </c>
      <c r="P4" s="1189">
        <v>28</v>
      </c>
      <c r="Q4" s="314">
        <v>29</v>
      </c>
      <c r="R4" s="315">
        <v>24.5</v>
      </c>
      <c r="S4" s="315">
        <v>25</v>
      </c>
      <c r="T4" s="315">
        <v>20</v>
      </c>
      <c r="U4" s="315">
        <v>22</v>
      </c>
      <c r="V4" s="315">
        <v>20.5</v>
      </c>
      <c r="W4" s="315">
        <v>19</v>
      </c>
      <c r="X4" s="315">
        <v>19</v>
      </c>
      <c r="Y4" s="317">
        <v>18</v>
      </c>
      <c r="Z4" s="317">
        <v>19</v>
      </c>
      <c r="AA4" s="317">
        <v>19</v>
      </c>
      <c r="AB4" s="315">
        <v>21</v>
      </c>
      <c r="AC4" s="1190">
        <v>24</v>
      </c>
      <c r="AD4" s="1191">
        <v>30</v>
      </c>
      <c r="AE4" s="1189">
        <v>18</v>
      </c>
    </row>
    <row r="5" spans="1:31" s="103" customFormat="1" ht="12.95" customHeight="1" x14ac:dyDescent="0.15">
      <c r="A5" s="1450"/>
      <c r="B5" s="192" t="s">
        <v>72</v>
      </c>
      <c r="C5" s="181" t="s">
        <v>152</v>
      </c>
      <c r="D5" s="182" t="s">
        <v>73</v>
      </c>
      <c r="E5" s="114">
        <v>86</v>
      </c>
      <c r="F5" s="189" t="s">
        <v>172</v>
      </c>
      <c r="G5" s="189">
        <v>98</v>
      </c>
      <c r="H5" s="189" t="s">
        <v>172</v>
      </c>
      <c r="I5" s="189" t="s">
        <v>172</v>
      </c>
      <c r="J5" s="189" t="s">
        <v>172</v>
      </c>
      <c r="K5" s="189" t="s">
        <v>172</v>
      </c>
      <c r="L5" s="189" t="s">
        <v>172</v>
      </c>
      <c r="M5" s="189" t="s">
        <v>172</v>
      </c>
      <c r="N5" s="189" t="s">
        <v>172</v>
      </c>
      <c r="O5" s="189" t="s">
        <v>172</v>
      </c>
      <c r="P5" s="135" t="s">
        <v>172</v>
      </c>
      <c r="Q5" s="114" t="s">
        <v>172</v>
      </c>
      <c r="R5" s="189" t="s">
        <v>172</v>
      </c>
      <c r="S5" s="189" t="s">
        <v>172</v>
      </c>
      <c r="T5" s="189" t="s">
        <v>172</v>
      </c>
      <c r="U5" s="189" t="s">
        <v>172</v>
      </c>
      <c r="V5" s="189" t="s">
        <v>172</v>
      </c>
      <c r="W5" s="189" t="s">
        <v>172</v>
      </c>
      <c r="X5" s="189" t="s">
        <v>172</v>
      </c>
      <c r="Y5" s="190" t="s">
        <v>172</v>
      </c>
      <c r="Z5" s="190" t="s">
        <v>172</v>
      </c>
      <c r="AA5" s="190">
        <v>90</v>
      </c>
      <c r="AB5" s="189">
        <v>64</v>
      </c>
      <c r="AC5" s="114" t="s">
        <v>206</v>
      </c>
      <c r="AD5" s="110" t="s">
        <v>172</v>
      </c>
      <c r="AE5" s="135">
        <v>64</v>
      </c>
    </row>
    <row r="6" spans="1:31" s="103" customFormat="1" ht="12.95" customHeight="1" x14ac:dyDescent="0.15">
      <c r="A6" s="1450"/>
      <c r="B6" s="453" t="s">
        <v>0</v>
      </c>
      <c r="C6" s="390" t="s">
        <v>152</v>
      </c>
      <c r="D6" s="394" t="s">
        <v>4</v>
      </c>
      <c r="E6" s="1142">
        <v>6.8</v>
      </c>
      <c r="F6" s="1142">
        <v>6.7</v>
      </c>
      <c r="G6" s="1142">
        <v>6.8</v>
      </c>
      <c r="H6" s="1142">
        <v>6.6</v>
      </c>
      <c r="I6" s="1142">
        <v>6.8</v>
      </c>
      <c r="J6" s="1142">
        <v>6.8</v>
      </c>
      <c r="K6" s="1142">
        <v>6.8</v>
      </c>
      <c r="L6" s="1142">
        <v>7</v>
      </c>
      <c r="M6" s="1142">
        <v>6.9</v>
      </c>
      <c r="N6" s="1142">
        <v>6.9</v>
      </c>
      <c r="O6" s="1142">
        <v>6.9</v>
      </c>
      <c r="P6" s="1148">
        <v>6.9</v>
      </c>
      <c r="Q6" s="1144">
        <v>7</v>
      </c>
      <c r="R6" s="1142">
        <v>6.8</v>
      </c>
      <c r="S6" s="1142">
        <v>7.1</v>
      </c>
      <c r="T6" s="1142">
        <v>6.8</v>
      </c>
      <c r="U6" s="1145">
        <v>6.8</v>
      </c>
      <c r="V6" s="1142">
        <v>6.7</v>
      </c>
      <c r="W6" s="1145">
        <v>6.6</v>
      </c>
      <c r="X6" s="1142">
        <v>6.4</v>
      </c>
      <c r="Y6" s="1040">
        <v>6.8</v>
      </c>
      <c r="Z6" s="1040">
        <v>6.4</v>
      </c>
      <c r="AA6" s="1040">
        <v>6.7</v>
      </c>
      <c r="AB6" s="1142">
        <v>6.8</v>
      </c>
      <c r="AC6" s="1146" t="s">
        <v>52</v>
      </c>
      <c r="AD6" s="1147">
        <v>7.1</v>
      </c>
      <c r="AE6" s="1148">
        <v>6.4</v>
      </c>
    </row>
    <row r="7" spans="1:31" s="103" customFormat="1" ht="12.95" customHeight="1" x14ac:dyDescent="0.15">
      <c r="A7" s="1450"/>
      <c r="B7" s="1455" t="s">
        <v>1</v>
      </c>
      <c r="C7" s="444" t="s">
        <v>162</v>
      </c>
      <c r="D7" s="203" t="s">
        <v>10</v>
      </c>
      <c r="E7" s="973">
        <v>1.6</v>
      </c>
      <c r="F7" s="973" t="s">
        <v>4</v>
      </c>
      <c r="G7" s="973">
        <v>1.9</v>
      </c>
      <c r="H7" s="973" t="s">
        <v>4</v>
      </c>
      <c r="I7" s="973">
        <v>2.1</v>
      </c>
      <c r="J7" s="973" t="s">
        <v>4</v>
      </c>
      <c r="K7" s="973">
        <v>1.1000000000000001</v>
      </c>
      <c r="L7" s="973" t="s">
        <v>4</v>
      </c>
      <c r="M7" s="973">
        <v>1.5</v>
      </c>
      <c r="N7" s="973" t="s">
        <v>4</v>
      </c>
      <c r="O7" s="973">
        <v>0.8</v>
      </c>
      <c r="P7" s="981" t="s">
        <v>4</v>
      </c>
      <c r="Q7" s="976">
        <v>0.6</v>
      </c>
      <c r="R7" s="973" t="s">
        <v>4</v>
      </c>
      <c r="S7" s="973">
        <v>2.5</v>
      </c>
      <c r="T7" s="973" t="s">
        <v>4</v>
      </c>
      <c r="U7" s="973">
        <v>1.3</v>
      </c>
      <c r="V7" s="973" t="s">
        <v>4</v>
      </c>
      <c r="W7" s="973">
        <v>1.3</v>
      </c>
      <c r="X7" s="973" t="s">
        <v>4</v>
      </c>
      <c r="Y7" s="977">
        <v>4</v>
      </c>
      <c r="Z7" s="978" t="s">
        <v>4</v>
      </c>
      <c r="AA7" s="978">
        <v>3</v>
      </c>
      <c r="AB7" s="973" t="s">
        <v>4</v>
      </c>
      <c r="AC7" s="976" t="s">
        <v>52</v>
      </c>
      <c r="AD7" s="1468">
        <v>6.4</v>
      </c>
      <c r="AE7" s="1459">
        <v>0.6</v>
      </c>
    </row>
    <row r="8" spans="1:31" s="103" customFormat="1" ht="12.95" customHeight="1" x14ac:dyDescent="0.15">
      <c r="A8" s="1450"/>
      <c r="B8" s="1486"/>
      <c r="C8" s="181" t="s">
        <v>163</v>
      </c>
      <c r="D8" s="182" t="s">
        <v>10</v>
      </c>
      <c r="E8" s="929">
        <v>1.2</v>
      </c>
      <c r="F8" s="929">
        <v>2.7</v>
      </c>
      <c r="G8" s="929">
        <v>1.8</v>
      </c>
      <c r="H8" s="929">
        <v>1.2</v>
      </c>
      <c r="I8" s="929">
        <v>1.6</v>
      </c>
      <c r="J8" s="929">
        <v>2.7</v>
      </c>
      <c r="K8" s="929">
        <v>0.8</v>
      </c>
      <c r="L8" s="929">
        <v>1</v>
      </c>
      <c r="M8" s="929">
        <v>1.8</v>
      </c>
      <c r="N8" s="929">
        <v>2.4</v>
      </c>
      <c r="O8" s="929">
        <v>0.7</v>
      </c>
      <c r="P8" s="935">
        <v>1.1000000000000001</v>
      </c>
      <c r="Q8" s="928">
        <v>0.8</v>
      </c>
      <c r="R8" s="929">
        <v>0.7</v>
      </c>
      <c r="S8" s="929">
        <v>1.3</v>
      </c>
      <c r="T8" s="929">
        <v>1.6</v>
      </c>
      <c r="U8" s="929">
        <v>1.6</v>
      </c>
      <c r="V8" s="929">
        <v>1.8</v>
      </c>
      <c r="W8" s="929">
        <v>1.2</v>
      </c>
      <c r="X8" s="929">
        <v>4.0999999999999996</v>
      </c>
      <c r="Y8" s="932">
        <v>2.1</v>
      </c>
      <c r="Z8" s="1010">
        <v>2.4</v>
      </c>
      <c r="AA8" s="1010">
        <v>3.1</v>
      </c>
      <c r="AB8" s="929">
        <v>6.4</v>
      </c>
      <c r="AC8" s="928">
        <v>1.9</v>
      </c>
      <c r="AD8" s="1469"/>
      <c r="AE8" s="1460"/>
    </row>
    <row r="9" spans="1:31" s="103" customFormat="1" ht="12.95" customHeight="1" x14ac:dyDescent="0.15">
      <c r="A9" s="1450"/>
      <c r="B9" s="1486"/>
      <c r="C9" s="181" t="s">
        <v>164</v>
      </c>
      <c r="D9" s="182" t="s">
        <v>10</v>
      </c>
      <c r="E9" s="929">
        <v>0.9</v>
      </c>
      <c r="F9" s="929" t="s">
        <v>4</v>
      </c>
      <c r="G9" s="929">
        <v>1.7</v>
      </c>
      <c r="H9" s="929" t="s">
        <v>4</v>
      </c>
      <c r="I9" s="929">
        <v>4.3</v>
      </c>
      <c r="J9" s="929" t="s">
        <v>4</v>
      </c>
      <c r="K9" s="929">
        <v>1.6</v>
      </c>
      <c r="L9" s="929" t="s">
        <v>4</v>
      </c>
      <c r="M9" s="929">
        <v>2.1</v>
      </c>
      <c r="N9" s="929" t="s">
        <v>4</v>
      </c>
      <c r="O9" s="929">
        <v>0.6</v>
      </c>
      <c r="P9" s="935" t="s">
        <v>4</v>
      </c>
      <c r="Q9" s="928">
        <v>1</v>
      </c>
      <c r="R9" s="929" t="s">
        <v>4</v>
      </c>
      <c r="S9" s="929">
        <v>3</v>
      </c>
      <c r="T9" s="929" t="s">
        <v>4</v>
      </c>
      <c r="U9" s="929">
        <v>1.8</v>
      </c>
      <c r="V9" s="929" t="s">
        <v>4</v>
      </c>
      <c r="W9" s="929">
        <v>1.1000000000000001</v>
      </c>
      <c r="X9" s="929" t="s">
        <v>4</v>
      </c>
      <c r="Y9" s="932">
        <v>3.4</v>
      </c>
      <c r="Z9" s="1010" t="s">
        <v>4</v>
      </c>
      <c r="AA9" s="1010">
        <v>3.3</v>
      </c>
      <c r="AB9" s="929" t="s">
        <v>4</v>
      </c>
      <c r="AC9" s="928" t="s">
        <v>52</v>
      </c>
      <c r="AD9" s="1470"/>
      <c r="AE9" s="1461"/>
    </row>
    <row r="10" spans="1:31" s="103" customFormat="1" ht="12.95" customHeight="1" x14ac:dyDescent="0.15">
      <c r="A10" s="1450"/>
      <c r="B10" s="1487"/>
      <c r="C10" s="390" t="s">
        <v>165</v>
      </c>
      <c r="D10" s="394" t="s">
        <v>10</v>
      </c>
      <c r="E10" s="1149">
        <v>1.2</v>
      </c>
      <c r="F10" s="1149">
        <v>2.7</v>
      </c>
      <c r="G10" s="1149">
        <v>1.8</v>
      </c>
      <c r="H10" s="1149">
        <v>1.2</v>
      </c>
      <c r="I10" s="1149">
        <v>2.7</v>
      </c>
      <c r="J10" s="1149">
        <v>2.7</v>
      </c>
      <c r="K10" s="1149">
        <v>1.2</v>
      </c>
      <c r="L10" s="1149">
        <v>1</v>
      </c>
      <c r="M10" s="1149">
        <v>1.8</v>
      </c>
      <c r="N10" s="1149">
        <v>2.4</v>
      </c>
      <c r="O10" s="1149">
        <v>0.7</v>
      </c>
      <c r="P10" s="1152">
        <v>1.1000000000000001</v>
      </c>
      <c r="Q10" s="1151">
        <v>0.8</v>
      </c>
      <c r="R10" s="1149">
        <v>0.7</v>
      </c>
      <c r="S10" s="1149">
        <v>2.2999999999999998</v>
      </c>
      <c r="T10" s="1149">
        <v>1.6</v>
      </c>
      <c r="U10" s="1149">
        <v>1.6</v>
      </c>
      <c r="V10" s="1149">
        <v>1.8</v>
      </c>
      <c r="W10" s="1149">
        <v>1.2</v>
      </c>
      <c r="X10" s="1149">
        <v>4.0999999999999996</v>
      </c>
      <c r="Y10" s="1059">
        <v>3.2</v>
      </c>
      <c r="Z10" s="1067">
        <v>2.4</v>
      </c>
      <c r="AA10" s="1067">
        <v>3.1</v>
      </c>
      <c r="AB10" s="1149">
        <v>6.4</v>
      </c>
      <c r="AC10" s="1151">
        <v>2.1</v>
      </c>
      <c r="AD10" s="1061">
        <v>6.4</v>
      </c>
      <c r="AE10" s="1152">
        <v>0.7</v>
      </c>
    </row>
    <row r="11" spans="1:31" s="103" customFormat="1" ht="12.95" customHeight="1" x14ac:dyDescent="0.15">
      <c r="A11" s="1450"/>
      <c r="B11" s="1452" t="s">
        <v>6</v>
      </c>
      <c r="C11" s="444" t="s">
        <v>162</v>
      </c>
      <c r="D11" s="397" t="s">
        <v>10</v>
      </c>
      <c r="E11" s="1153">
        <v>1.4</v>
      </c>
      <c r="F11" s="1153" t="s">
        <v>4</v>
      </c>
      <c r="G11" s="1153">
        <v>1.1000000000000001</v>
      </c>
      <c r="H11" s="1153" t="s">
        <v>4</v>
      </c>
      <c r="I11" s="1153">
        <v>1.3</v>
      </c>
      <c r="J11" s="1153" t="s">
        <v>4</v>
      </c>
      <c r="K11" s="1153">
        <v>1.1000000000000001</v>
      </c>
      <c r="L11" s="1153" t="s">
        <v>4</v>
      </c>
      <c r="M11" s="1153">
        <v>0.6</v>
      </c>
      <c r="N11" s="1153" t="s">
        <v>4</v>
      </c>
      <c r="O11" s="1153" t="s">
        <v>174</v>
      </c>
      <c r="P11" s="1160" t="s">
        <v>4</v>
      </c>
      <c r="Q11" s="1155">
        <v>0.6</v>
      </c>
      <c r="R11" s="1153" t="s">
        <v>4</v>
      </c>
      <c r="S11" s="1153">
        <v>1.3</v>
      </c>
      <c r="T11" s="1153" t="s">
        <v>4</v>
      </c>
      <c r="U11" s="1153">
        <v>1.3</v>
      </c>
      <c r="V11" s="1153" t="s">
        <v>4</v>
      </c>
      <c r="W11" s="1153">
        <v>1.2</v>
      </c>
      <c r="X11" s="1153" t="s">
        <v>4</v>
      </c>
      <c r="Y11" s="1063">
        <v>2.6</v>
      </c>
      <c r="Z11" s="1053" t="s">
        <v>4</v>
      </c>
      <c r="AA11" s="1053">
        <v>2.6</v>
      </c>
      <c r="AB11" s="1153" t="s">
        <v>4</v>
      </c>
      <c r="AC11" s="976" t="s">
        <v>52</v>
      </c>
      <c r="AD11" s="1468">
        <v>3.6</v>
      </c>
      <c r="AE11" s="1459" t="s">
        <v>174</v>
      </c>
    </row>
    <row r="12" spans="1:31" s="103" customFormat="1" ht="12.95" customHeight="1" x14ac:dyDescent="0.15">
      <c r="A12" s="1450"/>
      <c r="B12" s="1486"/>
      <c r="C12" s="181" t="s">
        <v>163</v>
      </c>
      <c r="D12" s="182" t="s">
        <v>10</v>
      </c>
      <c r="E12" s="929">
        <v>1.2</v>
      </c>
      <c r="F12" s="929">
        <v>2.2000000000000002</v>
      </c>
      <c r="G12" s="929">
        <v>0.9</v>
      </c>
      <c r="H12" s="929">
        <v>1.2</v>
      </c>
      <c r="I12" s="929">
        <v>1.6</v>
      </c>
      <c r="J12" s="929">
        <v>1.2</v>
      </c>
      <c r="K12" s="929">
        <v>0.7</v>
      </c>
      <c r="L12" s="929">
        <v>1</v>
      </c>
      <c r="M12" s="929">
        <v>0.7</v>
      </c>
      <c r="N12" s="929">
        <v>1</v>
      </c>
      <c r="O12" s="929" t="s">
        <v>174</v>
      </c>
      <c r="P12" s="935">
        <v>1</v>
      </c>
      <c r="Q12" s="928">
        <v>0.5</v>
      </c>
      <c r="R12" s="929">
        <v>0.7</v>
      </c>
      <c r="S12" s="929">
        <v>1.1000000000000001</v>
      </c>
      <c r="T12" s="929">
        <v>1.6</v>
      </c>
      <c r="U12" s="929">
        <v>1.6</v>
      </c>
      <c r="V12" s="929">
        <v>1.8</v>
      </c>
      <c r="W12" s="929">
        <v>1.2</v>
      </c>
      <c r="X12" s="929">
        <v>2.5</v>
      </c>
      <c r="Y12" s="932">
        <v>2</v>
      </c>
      <c r="Z12" s="1010">
        <v>2.1</v>
      </c>
      <c r="AA12" s="1010">
        <v>2.7</v>
      </c>
      <c r="AB12" s="929">
        <v>3.6</v>
      </c>
      <c r="AC12" s="928">
        <v>1.4</v>
      </c>
      <c r="AD12" s="1469"/>
      <c r="AE12" s="1460"/>
    </row>
    <row r="13" spans="1:31" s="103" customFormat="1" ht="12.95" customHeight="1" x14ac:dyDescent="0.15">
      <c r="A13" s="1450"/>
      <c r="B13" s="1486"/>
      <c r="C13" s="181" t="s">
        <v>164</v>
      </c>
      <c r="D13" s="182" t="s">
        <v>10</v>
      </c>
      <c r="E13" s="929">
        <v>0.9</v>
      </c>
      <c r="F13" s="929" t="s">
        <v>4</v>
      </c>
      <c r="G13" s="929">
        <v>1.2</v>
      </c>
      <c r="H13" s="929" t="s">
        <v>4</v>
      </c>
      <c r="I13" s="929">
        <v>1.8</v>
      </c>
      <c r="J13" s="929" t="s">
        <v>4</v>
      </c>
      <c r="K13" s="929">
        <v>1.1000000000000001</v>
      </c>
      <c r="L13" s="929" t="s">
        <v>4</v>
      </c>
      <c r="M13" s="929">
        <v>1.5</v>
      </c>
      <c r="N13" s="929" t="s">
        <v>4</v>
      </c>
      <c r="O13" s="929">
        <v>0.5</v>
      </c>
      <c r="P13" s="935" t="s">
        <v>4</v>
      </c>
      <c r="Q13" s="928" t="s">
        <v>174</v>
      </c>
      <c r="R13" s="929" t="s">
        <v>4</v>
      </c>
      <c r="S13" s="929">
        <v>1.3</v>
      </c>
      <c r="T13" s="929" t="s">
        <v>4</v>
      </c>
      <c r="U13" s="929">
        <v>1.6</v>
      </c>
      <c r="V13" s="929" t="s">
        <v>4</v>
      </c>
      <c r="W13" s="929">
        <v>1</v>
      </c>
      <c r="X13" s="929" t="s">
        <v>4</v>
      </c>
      <c r="Y13" s="932">
        <v>2.7</v>
      </c>
      <c r="Z13" s="1010" t="s">
        <v>4</v>
      </c>
      <c r="AA13" s="1010">
        <v>3</v>
      </c>
      <c r="AB13" s="929" t="s">
        <v>4</v>
      </c>
      <c r="AC13" s="928" t="s">
        <v>52</v>
      </c>
      <c r="AD13" s="1470"/>
      <c r="AE13" s="1461"/>
    </row>
    <row r="14" spans="1:31" s="103" customFormat="1" ht="12.95" customHeight="1" x14ac:dyDescent="0.15">
      <c r="A14" s="1450"/>
      <c r="B14" s="1487"/>
      <c r="C14" s="390" t="s">
        <v>165</v>
      </c>
      <c r="D14" s="394" t="s">
        <v>10</v>
      </c>
      <c r="E14" s="1149">
        <v>1.2</v>
      </c>
      <c r="F14" s="1149">
        <v>2.2000000000000002</v>
      </c>
      <c r="G14" s="1149">
        <v>1.1000000000000001</v>
      </c>
      <c r="H14" s="1149">
        <v>1.2</v>
      </c>
      <c r="I14" s="1149">
        <v>1.6</v>
      </c>
      <c r="J14" s="1149">
        <v>1.2</v>
      </c>
      <c r="K14" s="1149">
        <v>1</v>
      </c>
      <c r="L14" s="1149">
        <v>1</v>
      </c>
      <c r="M14" s="1149">
        <v>0.9</v>
      </c>
      <c r="N14" s="1149">
        <v>1</v>
      </c>
      <c r="O14" s="1149" t="s">
        <v>174</v>
      </c>
      <c r="P14" s="1152">
        <v>1</v>
      </c>
      <c r="Q14" s="1151" t="s">
        <v>174</v>
      </c>
      <c r="R14" s="1149">
        <v>0.7</v>
      </c>
      <c r="S14" s="1149">
        <v>1.2</v>
      </c>
      <c r="T14" s="1149">
        <v>1.6</v>
      </c>
      <c r="U14" s="1149">
        <v>1.5</v>
      </c>
      <c r="V14" s="1149">
        <v>1.8</v>
      </c>
      <c r="W14" s="1149">
        <v>1.1000000000000001</v>
      </c>
      <c r="X14" s="1149">
        <v>2.5</v>
      </c>
      <c r="Y14" s="1059">
        <v>2.4</v>
      </c>
      <c r="Z14" s="1067">
        <v>2.1</v>
      </c>
      <c r="AA14" s="1067">
        <v>2.8</v>
      </c>
      <c r="AB14" s="1149">
        <v>3.6</v>
      </c>
      <c r="AC14" s="1151">
        <v>1.4</v>
      </c>
      <c r="AD14" s="1061">
        <v>3.6</v>
      </c>
      <c r="AE14" s="1152" t="s">
        <v>174</v>
      </c>
    </row>
    <row r="15" spans="1:31" s="103" customFormat="1" ht="12.95" customHeight="1" x14ac:dyDescent="0.15">
      <c r="A15" s="1450"/>
      <c r="B15" s="1452" t="s">
        <v>2</v>
      </c>
      <c r="C15" s="444" t="s">
        <v>162</v>
      </c>
      <c r="D15" s="397" t="s">
        <v>10</v>
      </c>
      <c r="E15" s="141">
        <v>3</v>
      </c>
      <c r="F15" s="141" t="s">
        <v>4</v>
      </c>
      <c r="G15" s="141">
        <v>3</v>
      </c>
      <c r="H15" s="141" t="s">
        <v>4</v>
      </c>
      <c r="I15" s="141">
        <v>3</v>
      </c>
      <c r="J15" s="141" t="s">
        <v>4</v>
      </c>
      <c r="K15" s="141">
        <v>2</v>
      </c>
      <c r="L15" s="141" t="s">
        <v>4</v>
      </c>
      <c r="M15" s="141">
        <v>1</v>
      </c>
      <c r="N15" s="141" t="s">
        <v>4</v>
      </c>
      <c r="O15" s="141">
        <v>1</v>
      </c>
      <c r="P15" s="140" t="s">
        <v>4</v>
      </c>
      <c r="Q15" s="143">
        <v>2</v>
      </c>
      <c r="R15" s="141" t="s">
        <v>4</v>
      </c>
      <c r="S15" s="141">
        <v>2</v>
      </c>
      <c r="T15" s="141" t="s">
        <v>4</v>
      </c>
      <c r="U15" s="141">
        <v>2</v>
      </c>
      <c r="V15" s="141" t="s">
        <v>4</v>
      </c>
      <c r="W15" s="141">
        <v>2</v>
      </c>
      <c r="X15" s="141" t="s">
        <v>4</v>
      </c>
      <c r="Y15" s="144">
        <v>3</v>
      </c>
      <c r="Z15" s="144" t="s">
        <v>4</v>
      </c>
      <c r="AA15" s="144">
        <v>2</v>
      </c>
      <c r="AB15" s="141" t="s">
        <v>4</v>
      </c>
      <c r="AC15" s="206" t="s">
        <v>52</v>
      </c>
      <c r="AD15" s="1475">
        <v>7</v>
      </c>
      <c r="AE15" s="1478">
        <v>1</v>
      </c>
    </row>
    <row r="16" spans="1:31" s="103" customFormat="1" ht="12.95" customHeight="1" x14ac:dyDescent="0.15">
      <c r="A16" s="1450"/>
      <c r="B16" s="1486"/>
      <c r="C16" s="181" t="s">
        <v>163</v>
      </c>
      <c r="D16" s="182" t="s">
        <v>10</v>
      </c>
      <c r="E16" s="106">
        <v>5</v>
      </c>
      <c r="F16" s="106">
        <v>3</v>
      </c>
      <c r="G16" s="106">
        <v>5</v>
      </c>
      <c r="H16" s="106">
        <v>3</v>
      </c>
      <c r="I16" s="106">
        <v>2</v>
      </c>
      <c r="J16" s="106">
        <v>3</v>
      </c>
      <c r="K16" s="106">
        <v>1</v>
      </c>
      <c r="L16" s="106">
        <v>2</v>
      </c>
      <c r="M16" s="106">
        <v>2</v>
      </c>
      <c r="N16" s="106">
        <v>2</v>
      </c>
      <c r="O16" s="106">
        <v>1</v>
      </c>
      <c r="P16" s="105">
        <v>1</v>
      </c>
      <c r="Q16" s="112">
        <v>2</v>
      </c>
      <c r="R16" s="106">
        <v>2</v>
      </c>
      <c r="S16" s="106">
        <v>2</v>
      </c>
      <c r="T16" s="106">
        <v>3</v>
      </c>
      <c r="U16" s="106">
        <v>2</v>
      </c>
      <c r="V16" s="106">
        <v>2</v>
      </c>
      <c r="W16" s="106">
        <v>2</v>
      </c>
      <c r="X16" s="106">
        <v>3</v>
      </c>
      <c r="Y16" s="113">
        <v>3</v>
      </c>
      <c r="Z16" s="113">
        <v>2</v>
      </c>
      <c r="AA16" s="113">
        <v>4</v>
      </c>
      <c r="AB16" s="106">
        <v>7</v>
      </c>
      <c r="AC16" s="114">
        <v>3</v>
      </c>
      <c r="AD16" s="1476"/>
      <c r="AE16" s="1479"/>
    </row>
    <row r="17" spans="1:31" s="103" customFormat="1" ht="12.95" customHeight="1" x14ac:dyDescent="0.15">
      <c r="A17" s="1450"/>
      <c r="B17" s="1486"/>
      <c r="C17" s="181" t="s">
        <v>164</v>
      </c>
      <c r="D17" s="182" t="s">
        <v>10</v>
      </c>
      <c r="E17" s="106">
        <v>4</v>
      </c>
      <c r="F17" s="106" t="s">
        <v>4</v>
      </c>
      <c r="G17" s="106">
        <v>3</v>
      </c>
      <c r="H17" s="106" t="s">
        <v>4</v>
      </c>
      <c r="I17" s="106">
        <v>5</v>
      </c>
      <c r="J17" s="106" t="s">
        <v>4</v>
      </c>
      <c r="K17" s="106">
        <v>1</v>
      </c>
      <c r="L17" s="106" t="s">
        <v>4</v>
      </c>
      <c r="M17" s="106">
        <v>1</v>
      </c>
      <c r="N17" s="106" t="s">
        <v>4</v>
      </c>
      <c r="O17" s="106">
        <v>1</v>
      </c>
      <c r="P17" s="105" t="s">
        <v>4</v>
      </c>
      <c r="Q17" s="112">
        <v>2</v>
      </c>
      <c r="R17" s="106" t="s">
        <v>4</v>
      </c>
      <c r="S17" s="106">
        <v>3</v>
      </c>
      <c r="T17" s="106" t="s">
        <v>4</v>
      </c>
      <c r="U17" s="106">
        <v>2</v>
      </c>
      <c r="V17" s="106" t="s">
        <v>4</v>
      </c>
      <c r="W17" s="106">
        <v>2</v>
      </c>
      <c r="X17" s="106" t="s">
        <v>4</v>
      </c>
      <c r="Y17" s="113">
        <v>6</v>
      </c>
      <c r="Z17" s="113" t="s">
        <v>4</v>
      </c>
      <c r="AA17" s="113">
        <v>4</v>
      </c>
      <c r="AB17" s="106" t="s">
        <v>4</v>
      </c>
      <c r="AC17" s="114" t="s">
        <v>52</v>
      </c>
      <c r="AD17" s="1477"/>
      <c r="AE17" s="1480"/>
    </row>
    <row r="18" spans="1:31" s="103" customFormat="1" ht="12.95" customHeight="1" x14ac:dyDescent="0.15">
      <c r="A18" s="1450"/>
      <c r="B18" s="1487"/>
      <c r="C18" s="390" t="s">
        <v>165</v>
      </c>
      <c r="D18" s="394" t="s">
        <v>10</v>
      </c>
      <c r="E18" s="708">
        <v>4</v>
      </c>
      <c r="F18" s="708">
        <v>3</v>
      </c>
      <c r="G18" s="708">
        <v>4</v>
      </c>
      <c r="H18" s="708">
        <v>3</v>
      </c>
      <c r="I18" s="708">
        <v>3</v>
      </c>
      <c r="J18" s="708">
        <v>3</v>
      </c>
      <c r="K18" s="708">
        <v>1</v>
      </c>
      <c r="L18" s="708">
        <v>2</v>
      </c>
      <c r="M18" s="708">
        <v>1</v>
      </c>
      <c r="N18" s="708">
        <v>2</v>
      </c>
      <c r="O18" s="708">
        <v>1</v>
      </c>
      <c r="P18" s="799">
        <v>1</v>
      </c>
      <c r="Q18" s="672">
        <v>2</v>
      </c>
      <c r="R18" s="708">
        <v>2</v>
      </c>
      <c r="S18" s="708">
        <v>2</v>
      </c>
      <c r="T18" s="708">
        <v>3</v>
      </c>
      <c r="U18" s="708">
        <v>2</v>
      </c>
      <c r="V18" s="708">
        <v>2</v>
      </c>
      <c r="W18" s="708">
        <v>2</v>
      </c>
      <c r="X18" s="708">
        <v>3</v>
      </c>
      <c r="Y18" s="708">
        <v>4</v>
      </c>
      <c r="Z18" s="708">
        <v>2</v>
      </c>
      <c r="AA18" s="708">
        <v>3</v>
      </c>
      <c r="AB18" s="708">
        <v>7</v>
      </c>
      <c r="AC18" s="280">
        <v>3</v>
      </c>
      <c r="AD18" s="284">
        <v>7</v>
      </c>
      <c r="AE18" s="282">
        <v>1</v>
      </c>
    </row>
    <row r="19" spans="1:31" s="103" customFormat="1" ht="12.95" customHeight="1" x14ac:dyDescent="0.15">
      <c r="A19" s="1450"/>
      <c r="B19" s="1455" t="s">
        <v>3</v>
      </c>
      <c r="C19" s="444" t="s">
        <v>162</v>
      </c>
      <c r="D19" s="203" t="s">
        <v>10</v>
      </c>
      <c r="E19" s="973">
        <v>9</v>
      </c>
      <c r="F19" s="973" t="s">
        <v>4</v>
      </c>
      <c r="G19" s="973">
        <v>7.9</v>
      </c>
      <c r="H19" s="973" t="s">
        <v>4</v>
      </c>
      <c r="I19" s="973">
        <v>7.2</v>
      </c>
      <c r="J19" s="973" t="s">
        <v>4</v>
      </c>
      <c r="K19" s="973">
        <v>7.2</v>
      </c>
      <c r="L19" s="973" t="s">
        <v>4</v>
      </c>
      <c r="M19" s="973">
        <v>6.5</v>
      </c>
      <c r="N19" s="973" t="s">
        <v>4</v>
      </c>
      <c r="O19" s="973">
        <v>5.7</v>
      </c>
      <c r="P19" s="981" t="s">
        <v>4</v>
      </c>
      <c r="Q19" s="976">
        <v>5.6</v>
      </c>
      <c r="R19" s="973" t="s">
        <v>4</v>
      </c>
      <c r="S19" s="973">
        <v>6.1</v>
      </c>
      <c r="T19" s="973" t="s">
        <v>4</v>
      </c>
      <c r="U19" s="973">
        <v>6.2</v>
      </c>
      <c r="V19" s="973" t="s">
        <v>4</v>
      </c>
      <c r="W19" s="973">
        <v>6.6</v>
      </c>
      <c r="X19" s="973" t="s">
        <v>4</v>
      </c>
      <c r="Y19" s="977">
        <v>7.8</v>
      </c>
      <c r="Z19" s="978" t="s">
        <v>4</v>
      </c>
      <c r="AA19" s="978">
        <v>7.9</v>
      </c>
      <c r="AB19" s="973" t="s">
        <v>4</v>
      </c>
      <c r="AC19" s="976" t="s">
        <v>52</v>
      </c>
      <c r="AD19" s="1468">
        <v>10</v>
      </c>
      <c r="AE19" s="1459">
        <v>5.4</v>
      </c>
    </row>
    <row r="20" spans="1:31" s="103" customFormat="1" ht="12.95" customHeight="1" x14ac:dyDescent="0.15">
      <c r="A20" s="1450"/>
      <c r="B20" s="1486"/>
      <c r="C20" s="181" t="s">
        <v>163</v>
      </c>
      <c r="D20" s="182" t="s">
        <v>10</v>
      </c>
      <c r="E20" s="929">
        <v>9.1</v>
      </c>
      <c r="F20" s="929">
        <v>7.9</v>
      </c>
      <c r="G20" s="929">
        <v>8.6</v>
      </c>
      <c r="H20" s="929">
        <v>7.2</v>
      </c>
      <c r="I20" s="929">
        <v>7.6</v>
      </c>
      <c r="J20" s="929">
        <v>7.5</v>
      </c>
      <c r="K20" s="929">
        <v>6.7</v>
      </c>
      <c r="L20" s="929">
        <v>6.1</v>
      </c>
      <c r="M20" s="929">
        <v>6.5</v>
      </c>
      <c r="N20" s="929">
        <v>6.3</v>
      </c>
      <c r="O20" s="929">
        <v>5.8</v>
      </c>
      <c r="P20" s="935">
        <v>6.1</v>
      </c>
      <c r="Q20" s="928">
        <v>5.6</v>
      </c>
      <c r="R20" s="929">
        <v>5.4</v>
      </c>
      <c r="S20" s="929">
        <v>5.7</v>
      </c>
      <c r="T20" s="929">
        <v>6.2</v>
      </c>
      <c r="U20" s="929">
        <v>6.3</v>
      </c>
      <c r="V20" s="929">
        <v>6.5</v>
      </c>
      <c r="W20" s="929">
        <v>6.4</v>
      </c>
      <c r="X20" s="929">
        <v>7.7</v>
      </c>
      <c r="Y20" s="932">
        <v>7.3</v>
      </c>
      <c r="Z20" s="1010">
        <v>7.2</v>
      </c>
      <c r="AA20" s="1010">
        <v>8.1999999999999993</v>
      </c>
      <c r="AB20" s="929">
        <v>8.6</v>
      </c>
      <c r="AC20" s="928">
        <v>6.9</v>
      </c>
      <c r="AD20" s="1469"/>
      <c r="AE20" s="1460"/>
    </row>
    <row r="21" spans="1:31" s="103" customFormat="1" ht="12.95" customHeight="1" x14ac:dyDescent="0.15">
      <c r="A21" s="1450"/>
      <c r="B21" s="1486"/>
      <c r="C21" s="181" t="s">
        <v>164</v>
      </c>
      <c r="D21" s="236" t="s">
        <v>10</v>
      </c>
      <c r="E21" s="929">
        <v>10</v>
      </c>
      <c r="F21" s="929" t="s">
        <v>4</v>
      </c>
      <c r="G21" s="929">
        <v>8</v>
      </c>
      <c r="H21" s="929" t="s">
        <v>4</v>
      </c>
      <c r="I21" s="929">
        <v>8.5</v>
      </c>
      <c r="J21" s="929" t="s">
        <v>4</v>
      </c>
      <c r="K21" s="929">
        <v>7.4</v>
      </c>
      <c r="L21" s="929" t="s">
        <v>4</v>
      </c>
      <c r="M21" s="929">
        <v>7</v>
      </c>
      <c r="N21" s="929" t="s">
        <v>4</v>
      </c>
      <c r="O21" s="929">
        <v>6</v>
      </c>
      <c r="P21" s="935" t="s">
        <v>4</v>
      </c>
      <c r="Q21" s="928">
        <v>5.7</v>
      </c>
      <c r="R21" s="929" t="s">
        <v>4</v>
      </c>
      <c r="S21" s="929">
        <v>6.3</v>
      </c>
      <c r="T21" s="929" t="s">
        <v>4</v>
      </c>
      <c r="U21" s="929">
        <v>6.7</v>
      </c>
      <c r="V21" s="929" t="s">
        <v>4</v>
      </c>
      <c r="W21" s="929">
        <v>6.7</v>
      </c>
      <c r="X21" s="929" t="s">
        <v>4</v>
      </c>
      <c r="Y21" s="932">
        <v>8.5</v>
      </c>
      <c r="Z21" s="932" t="s">
        <v>4</v>
      </c>
      <c r="AA21" s="932">
        <v>9.1</v>
      </c>
      <c r="AB21" s="929" t="s">
        <v>4</v>
      </c>
      <c r="AC21" s="928" t="s">
        <v>52</v>
      </c>
      <c r="AD21" s="1470"/>
      <c r="AE21" s="1461"/>
    </row>
    <row r="22" spans="1:31" s="103" customFormat="1" ht="12.95" customHeight="1" x14ac:dyDescent="0.15">
      <c r="A22" s="1450"/>
      <c r="B22" s="1486"/>
      <c r="C22" s="453" t="s">
        <v>165</v>
      </c>
      <c r="D22" s="394" t="s">
        <v>10</v>
      </c>
      <c r="E22" s="1149">
        <v>9.4</v>
      </c>
      <c r="F22" s="962">
        <v>7.9</v>
      </c>
      <c r="G22" s="962">
        <v>8.1999999999999993</v>
      </c>
      <c r="H22" s="962">
        <v>7.2</v>
      </c>
      <c r="I22" s="962">
        <v>7.8</v>
      </c>
      <c r="J22" s="962">
        <v>7.5</v>
      </c>
      <c r="K22" s="962">
        <v>7.1</v>
      </c>
      <c r="L22" s="962">
        <v>6.1</v>
      </c>
      <c r="M22" s="962">
        <v>6.7</v>
      </c>
      <c r="N22" s="962">
        <v>6.3</v>
      </c>
      <c r="O22" s="962">
        <v>5.8</v>
      </c>
      <c r="P22" s="950">
        <v>6.1</v>
      </c>
      <c r="Q22" s="947">
        <v>5.6</v>
      </c>
      <c r="R22" s="962">
        <v>5.4</v>
      </c>
      <c r="S22" s="962">
        <v>6</v>
      </c>
      <c r="T22" s="962">
        <v>6.2</v>
      </c>
      <c r="U22" s="962">
        <v>6.4</v>
      </c>
      <c r="V22" s="962">
        <v>6.5</v>
      </c>
      <c r="W22" s="962">
        <v>6.6</v>
      </c>
      <c r="X22" s="962">
        <v>7.7</v>
      </c>
      <c r="Y22" s="965">
        <v>7.9</v>
      </c>
      <c r="Z22" s="982">
        <v>7.2</v>
      </c>
      <c r="AA22" s="982">
        <v>8.4</v>
      </c>
      <c r="AB22" s="962">
        <v>8.6</v>
      </c>
      <c r="AC22" s="1151">
        <v>7</v>
      </c>
      <c r="AD22" s="949">
        <v>9.4</v>
      </c>
      <c r="AE22" s="950">
        <v>5.4</v>
      </c>
    </row>
    <row r="23" spans="1:31" s="103" customFormat="1" ht="12.95" customHeight="1" x14ac:dyDescent="0.15">
      <c r="A23" s="1450"/>
      <c r="B23" s="1456" t="s">
        <v>74</v>
      </c>
      <c r="C23" s="444" t="s">
        <v>162</v>
      </c>
      <c r="D23" s="203" t="s">
        <v>75</v>
      </c>
      <c r="E23" s="398">
        <v>0</v>
      </c>
      <c r="F23" s="398" t="s">
        <v>4</v>
      </c>
      <c r="G23" s="398">
        <v>0</v>
      </c>
      <c r="H23" s="398" t="s">
        <v>4</v>
      </c>
      <c r="I23" s="398">
        <v>0</v>
      </c>
      <c r="J23" s="398" t="s">
        <v>4</v>
      </c>
      <c r="K23" s="398">
        <v>0</v>
      </c>
      <c r="L23" s="398" t="s">
        <v>4</v>
      </c>
      <c r="M23" s="398">
        <v>0</v>
      </c>
      <c r="N23" s="398" t="s">
        <v>4</v>
      </c>
      <c r="O23" s="398">
        <v>0</v>
      </c>
      <c r="P23" s="402" t="s">
        <v>4</v>
      </c>
      <c r="Q23" s="418">
        <v>0</v>
      </c>
      <c r="R23" s="398" t="s">
        <v>4</v>
      </c>
      <c r="S23" s="398">
        <v>0</v>
      </c>
      <c r="T23" s="398" t="s">
        <v>4</v>
      </c>
      <c r="U23" s="398">
        <v>0</v>
      </c>
      <c r="V23" s="398" t="s">
        <v>4</v>
      </c>
      <c r="W23" s="398">
        <v>0</v>
      </c>
      <c r="X23" s="398" t="s">
        <v>4</v>
      </c>
      <c r="Y23" s="399">
        <v>0</v>
      </c>
      <c r="Z23" s="562" t="s">
        <v>4</v>
      </c>
      <c r="AA23" s="562">
        <v>0</v>
      </c>
      <c r="AB23" s="398" t="s">
        <v>4</v>
      </c>
      <c r="AC23" s="206" t="s">
        <v>52</v>
      </c>
      <c r="AD23" s="1462">
        <v>140</v>
      </c>
      <c r="AE23" s="1465">
        <v>0</v>
      </c>
    </row>
    <row r="24" spans="1:31" s="103" customFormat="1" ht="12.95" customHeight="1" x14ac:dyDescent="0.15">
      <c r="A24" s="1450"/>
      <c r="B24" s="1488"/>
      <c r="C24" s="181" t="s">
        <v>163</v>
      </c>
      <c r="D24" s="182" t="s">
        <v>75</v>
      </c>
      <c r="E24" s="552">
        <v>0</v>
      </c>
      <c r="F24" s="559">
        <v>0</v>
      </c>
      <c r="G24" s="559">
        <v>0</v>
      </c>
      <c r="H24" s="559">
        <v>0</v>
      </c>
      <c r="I24" s="559">
        <v>0</v>
      </c>
      <c r="J24" s="559">
        <v>0</v>
      </c>
      <c r="K24" s="559">
        <v>0</v>
      </c>
      <c r="L24" s="559">
        <v>0</v>
      </c>
      <c r="M24" s="559">
        <v>0</v>
      </c>
      <c r="N24" s="559">
        <v>140</v>
      </c>
      <c r="O24" s="559">
        <v>0</v>
      </c>
      <c r="P24" s="553">
        <v>0</v>
      </c>
      <c r="Q24" s="552">
        <v>0</v>
      </c>
      <c r="R24" s="559">
        <v>0</v>
      </c>
      <c r="S24" s="559">
        <v>0</v>
      </c>
      <c r="T24" s="559">
        <v>0</v>
      </c>
      <c r="U24" s="559">
        <v>0</v>
      </c>
      <c r="V24" s="559">
        <v>0</v>
      </c>
      <c r="W24" s="559">
        <v>0</v>
      </c>
      <c r="X24" s="559">
        <v>0</v>
      </c>
      <c r="Y24" s="560">
        <v>0</v>
      </c>
      <c r="Z24" s="560">
        <v>0</v>
      </c>
      <c r="AA24" s="560">
        <v>0</v>
      </c>
      <c r="AB24" s="559">
        <v>0</v>
      </c>
      <c r="AC24" s="552">
        <v>6</v>
      </c>
      <c r="AD24" s="1463"/>
      <c r="AE24" s="1466"/>
    </row>
    <row r="25" spans="1:31" s="103" customFormat="1" ht="12.95" customHeight="1" x14ac:dyDescent="0.15">
      <c r="A25" s="1450"/>
      <c r="B25" s="1488"/>
      <c r="C25" s="181" t="s">
        <v>164</v>
      </c>
      <c r="D25" s="182" t="s">
        <v>75</v>
      </c>
      <c r="E25" s="559">
        <v>0</v>
      </c>
      <c r="F25" s="559" t="s">
        <v>4</v>
      </c>
      <c r="G25" s="559">
        <v>0</v>
      </c>
      <c r="H25" s="559" t="s">
        <v>4</v>
      </c>
      <c r="I25" s="559">
        <v>0</v>
      </c>
      <c r="J25" s="559" t="s">
        <v>4</v>
      </c>
      <c r="K25" s="559">
        <v>0</v>
      </c>
      <c r="L25" s="559" t="s">
        <v>4</v>
      </c>
      <c r="M25" s="559">
        <v>0</v>
      </c>
      <c r="N25" s="559" t="s">
        <v>4</v>
      </c>
      <c r="O25" s="559">
        <v>0</v>
      </c>
      <c r="P25" s="553" t="s">
        <v>4</v>
      </c>
      <c r="Q25" s="552">
        <v>0</v>
      </c>
      <c r="R25" s="559" t="s">
        <v>4</v>
      </c>
      <c r="S25" s="559">
        <v>0</v>
      </c>
      <c r="T25" s="559" t="s">
        <v>4</v>
      </c>
      <c r="U25" s="559">
        <v>0</v>
      </c>
      <c r="V25" s="559" t="s">
        <v>4</v>
      </c>
      <c r="W25" s="559">
        <v>0</v>
      </c>
      <c r="X25" s="559" t="s">
        <v>4</v>
      </c>
      <c r="Y25" s="560">
        <v>0</v>
      </c>
      <c r="Z25" s="560" t="s">
        <v>4</v>
      </c>
      <c r="AA25" s="560">
        <v>0</v>
      </c>
      <c r="AB25" s="559" t="s">
        <v>4</v>
      </c>
      <c r="AC25" s="114" t="s">
        <v>52</v>
      </c>
      <c r="AD25" s="1464"/>
      <c r="AE25" s="1467"/>
    </row>
    <row r="26" spans="1:31" s="103" customFormat="1" ht="12.95" customHeight="1" x14ac:dyDescent="0.15">
      <c r="A26" s="1450"/>
      <c r="B26" s="1489"/>
      <c r="C26" s="453" t="s">
        <v>165</v>
      </c>
      <c r="D26" s="394" t="s">
        <v>75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9">
        <v>0</v>
      </c>
      <c r="N26" s="629">
        <v>140</v>
      </c>
      <c r="O26" s="629">
        <v>0</v>
      </c>
      <c r="P26" s="705">
        <v>0</v>
      </c>
      <c r="Q26" s="628">
        <v>0</v>
      </c>
      <c r="R26" s="629">
        <v>0</v>
      </c>
      <c r="S26" s="629">
        <v>0</v>
      </c>
      <c r="T26" s="629">
        <v>0</v>
      </c>
      <c r="U26" s="629">
        <v>0</v>
      </c>
      <c r="V26" s="629">
        <v>0</v>
      </c>
      <c r="W26" s="629">
        <v>0</v>
      </c>
      <c r="X26" s="629">
        <v>0</v>
      </c>
      <c r="Y26" s="698">
        <v>0</v>
      </c>
      <c r="Z26" s="698">
        <v>0</v>
      </c>
      <c r="AA26" s="698">
        <v>0</v>
      </c>
      <c r="AB26" s="629">
        <v>0</v>
      </c>
      <c r="AC26" s="628">
        <v>6</v>
      </c>
      <c r="AD26" s="699">
        <v>140</v>
      </c>
      <c r="AE26" s="705">
        <v>0</v>
      </c>
    </row>
    <row r="27" spans="1:31" s="103" customFormat="1" ht="12.95" customHeight="1" x14ac:dyDescent="0.15">
      <c r="A27" s="1450"/>
      <c r="B27" s="1455" t="s">
        <v>76</v>
      </c>
      <c r="C27" s="444" t="s">
        <v>162</v>
      </c>
      <c r="D27" s="203" t="s">
        <v>10</v>
      </c>
      <c r="E27" s="974">
        <v>8.6999999999999993</v>
      </c>
      <c r="F27" s="974" t="s">
        <v>4</v>
      </c>
      <c r="G27" s="974">
        <v>6.5</v>
      </c>
      <c r="H27" s="1156" t="s">
        <v>4</v>
      </c>
      <c r="I27" s="1156">
        <v>6.6</v>
      </c>
      <c r="J27" s="1156" t="s">
        <v>4</v>
      </c>
      <c r="K27" s="1156">
        <v>6.8</v>
      </c>
      <c r="L27" s="1156" t="s">
        <v>4</v>
      </c>
      <c r="M27" s="1156">
        <v>6.7</v>
      </c>
      <c r="N27" s="1156" t="s">
        <v>4</v>
      </c>
      <c r="O27" s="1156">
        <v>6.6</v>
      </c>
      <c r="P27" s="1192" t="s">
        <v>4</v>
      </c>
      <c r="Q27" s="1158">
        <v>6</v>
      </c>
      <c r="R27" s="1156" t="s">
        <v>4</v>
      </c>
      <c r="S27" s="1156">
        <v>6.3</v>
      </c>
      <c r="T27" s="1156" t="s">
        <v>4</v>
      </c>
      <c r="U27" s="1156">
        <v>6.1</v>
      </c>
      <c r="V27" s="1156" t="s">
        <v>4</v>
      </c>
      <c r="W27" s="1156">
        <v>9</v>
      </c>
      <c r="X27" s="1156" t="s">
        <v>4</v>
      </c>
      <c r="Y27" s="1053">
        <v>7.2</v>
      </c>
      <c r="Z27" s="1053" t="s">
        <v>4</v>
      </c>
      <c r="AA27" s="1053">
        <v>8.6999999999999993</v>
      </c>
      <c r="AB27" s="1156" t="s">
        <v>4</v>
      </c>
      <c r="AC27" s="976" t="s">
        <v>52</v>
      </c>
      <c r="AD27" s="1468">
        <v>12</v>
      </c>
      <c r="AE27" s="1459">
        <v>6</v>
      </c>
    </row>
    <row r="28" spans="1:31" s="103" customFormat="1" ht="12.95" customHeight="1" x14ac:dyDescent="0.15">
      <c r="A28" s="1450"/>
      <c r="B28" s="1486"/>
      <c r="C28" s="181" t="s">
        <v>163</v>
      </c>
      <c r="D28" s="182" t="s">
        <v>10</v>
      </c>
      <c r="E28" s="930">
        <v>9.5</v>
      </c>
      <c r="F28" s="930">
        <v>9</v>
      </c>
      <c r="G28" s="930">
        <v>7.6</v>
      </c>
      <c r="H28" s="930">
        <v>7.9</v>
      </c>
      <c r="I28" s="930">
        <v>7.9</v>
      </c>
      <c r="J28" s="930">
        <v>8.6</v>
      </c>
      <c r="K28" s="930">
        <v>7.4</v>
      </c>
      <c r="L28" s="930">
        <v>6.2</v>
      </c>
      <c r="M28" s="930">
        <v>7.8</v>
      </c>
      <c r="N28" s="930">
        <v>7.6</v>
      </c>
      <c r="O28" s="930">
        <v>7.3</v>
      </c>
      <c r="P28" s="1103">
        <v>6.8</v>
      </c>
      <c r="Q28" s="953">
        <v>6.9</v>
      </c>
      <c r="R28" s="930">
        <v>7.8</v>
      </c>
      <c r="S28" s="930">
        <v>7.3</v>
      </c>
      <c r="T28" s="930">
        <v>7.2</v>
      </c>
      <c r="U28" s="930">
        <v>7.8</v>
      </c>
      <c r="V28" s="930">
        <v>8</v>
      </c>
      <c r="W28" s="930">
        <v>10</v>
      </c>
      <c r="X28" s="930">
        <v>7.8</v>
      </c>
      <c r="Y28" s="1010">
        <v>8</v>
      </c>
      <c r="Z28" s="1010">
        <v>8.4</v>
      </c>
      <c r="AA28" s="1010">
        <v>11</v>
      </c>
      <c r="AB28" s="930">
        <v>6.4</v>
      </c>
      <c r="AC28" s="953">
        <v>7.9</v>
      </c>
      <c r="AD28" s="1469"/>
      <c r="AE28" s="1460"/>
    </row>
    <row r="29" spans="1:31" s="103" customFormat="1" ht="12.95" customHeight="1" x14ac:dyDescent="0.15">
      <c r="A29" s="1450"/>
      <c r="B29" s="1486"/>
      <c r="C29" s="181" t="s">
        <v>164</v>
      </c>
      <c r="D29" s="182" t="s">
        <v>10</v>
      </c>
      <c r="E29" s="929">
        <v>12</v>
      </c>
      <c r="F29" s="929" t="s">
        <v>4</v>
      </c>
      <c r="G29" s="929">
        <v>9.5</v>
      </c>
      <c r="H29" s="929" t="s">
        <v>4</v>
      </c>
      <c r="I29" s="929">
        <v>9.6</v>
      </c>
      <c r="J29" s="929" t="s">
        <v>4</v>
      </c>
      <c r="K29" s="929">
        <v>8.6</v>
      </c>
      <c r="L29" s="929" t="s">
        <v>4</v>
      </c>
      <c r="M29" s="929">
        <v>8.1</v>
      </c>
      <c r="N29" s="929" t="s">
        <v>4</v>
      </c>
      <c r="O29" s="929">
        <v>8.8000000000000007</v>
      </c>
      <c r="P29" s="935" t="s">
        <v>4</v>
      </c>
      <c r="Q29" s="953">
        <v>8.6999999999999993</v>
      </c>
      <c r="R29" s="929" t="s">
        <v>4</v>
      </c>
      <c r="S29" s="929">
        <v>8.6</v>
      </c>
      <c r="T29" s="929" t="s">
        <v>4</v>
      </c>
      <c r="U29" s="929">
        <v>8.1999999999999993</v>
      </c>
      <c r="V29" s="929" t="s">
        <v>4</v>
      </c>
      <c r="W29" s="929">
        <v>11</v>
      </c>
      <c r="X29" s="929" t="s">
        <v>4</v>
      </c>
      <c r="Y29" s="932">
        <v>9.6999999999999993</v>
      </c>
      <c r="Z29" s="932" t="s">
        <v>4</v>
      </c>
      <c r="AA29" s="932">
        <v>12</v>
      </c>
      <c r="AB29" s="930" t="s">
        <v>4</v>
      </c>
      <c r="AC29" s="928" t="s">
        <v>52</v>
      </c>
      <c r="AD29" s="1470"/>
      <c r="AE29" s="1461"/>
    </row>
    <row r="30" spans="1:31" s="103" customFormat="1" ht="12.95" customHeight="1" x14ac:dyDescent="0.15">
      <c r="A30" s="1450"/>
      <c r="B30" s="1487"/>
      <c r="C30" s="181" t="s">
        <v>165</v>
      </c>
      <c r="D30" s="236" t="s">
        <v>10</v>
      </c>
      <c r="E30" s="1149">
        <v>10</v>
      </c>
      <c r="F30" s="961">
        <v>9</v>
      </c>
      <c r="G30" s="961">
        <v>7.9</v>
      </c>
      <c r="H30" s="961">
        <v>7.9</v>
      </c>
      <c r="I30" s="961">
        <v>8</v>
      </c>
      <c r="J30" s="961">
        <v>8.6</v>
      </c>
      <c r="K30" s="961">
        <v>7.6</v>
      </c>
      <c r="L30" s="961">
        <v>6.2</v>
      </c>
      <c r="M30" s="961">
        <v>7.5</v>
      </c>
      <c r="N30" s="961">
        <v>7.6</v>
      </c>
      <c r="O30" s="961">
        <v>7.6</v>
      </c>
      <c r="P30" s="1193">
        <v>6.8</v>
      </c>
      <c r="Q30" s="964">
        <v>7.2</v>
      </c>
      <c r="R30" s="961">
        <v>7.8</v>
      </c>
      <c r="S30" s="961">
        <v>7.4</v>
      </c>
      <c r="T30" s="961">
        <v>7.2</v>
      </c>
      <c r="U30" s="961">
        <v>7.4</v>
      </c>
      <c r="V30" s="961">
        <v>8</v>
      </c>
      <c r="W30" s="961">
        <v>10</v>
      </c>
      <c r="X30" s="961">
        <v>7.8</v>
      </c>
      <c r="Y30" s="982">
        <v>8.3000000000000007</v>
      </c>
      <c r="Z30" s="982">
        <v>8.4</v>
      </c>
      <c r="AA30" s="982">
        <v>11</v>
      </c>
      <c r="AB30" s="961">
        <v>6.4</v>
      </c>
      <c r="AC30" s="933">
        <v>8</v>
      </c>
      <c r="AD30" s="1159">
        <v>11</v>
      </c>
      <c r="AE30" s="1152">
        <v>6.2</v>
      </c>
    </row>
    <row r="31" spans="1:31" s="103" customFormat="1" ht="12.95" customHeight="1" x14ac:dyDescent="0.15">
      <c r="A31" s="1450"/>
      <c r="B31" s="820" t="s">
        <v>77</v>
      </c>
      <c r="C31" s="679" t="s">
        <v>152</v>
      </c>
      <c r="D31" s="397" t="s">
        <v>10</v>
      </c>
      <c r="E31" s="1153">
        <v>0.2</v>
      </c>
      <c r="F31" s="1153">
        <v>1.2</v>
      </c>
      <c r="G31" s="1153" t="s">
        <v>173</v>
      </c>
      <c r="H31" s="1153" t="s">
        <v>173</v>
      </c>
      <c r="I31" s="1153" t="s">
        <v>173</v>
      </c>
      <c r="J31" s="1153" t="s">
        <v>173</v>
      </c>
      <c r="K31" s="1153" t="s">
        <v>173</v>
      </c>
      <c r="L31" s="1153" t="s">
        <v>173</v>
      </c>
      <c r="M31" s="1153">
        <v>0.1</v>
      </c>
      <c r="N31" s="1153" t="s">
        <v>173</v>
      </c>
      <c r="O31" s="1153" t="s">
        <v>173</v>
      </c>
      <c r="P31" s="1160" t="s">
        <v>173</v>
      </c>
      <c r="Q31" s="1155" t="s">
        <v>173</v>
      </c>
      <c r="R31" s="1153">
        <v>0.2</v>
      </c>
      <c r="S31" s="1153" t="s">
        <v>173</v>
      </c>
      <c r="T31" s="1153">
        <v>0.2</v>
      </c>
      <c r="U31" s="1153">
        <v>0.4</v>
      </c>
      <c r="V31" s="1153" t="s">
        <v>173</v>
      </c>
      <c r="W31" s="1153">
        <v>0.3</v>
      </c>
      <c r="X31" s="1153">
        <v>0.1</v>
      </c>
      <c r="Y31" s="1053">
        <v>0.2</v>
      </c>
      <c r="Z31" s="1063">
        <v>1.3</v>
      </c>
      <c r="AA31" s="1063">
        <v>3.1</v>
      </c>
      <c r="AB31" s="1153">
        <v>0.9</v>
      </c>
      <c r="AC31" s="1155">
        <v>0.3</v>
      </c>
      <c r="AD31" s="934">
        <v>3.1</v>
      </c>
      <c r="AE31" s="1160" t="s">
        <v>173</v>
      </c>
    </row>
    <row r="32" spans="1:31" s="103" customFormat="1" ht="12.95" customHeight="1" x14ac:dyDescent="0.15">
      <c r="A32" s="1450"/>
      <c r="B32" s="202" t="s">
        <v>78</v>
      </c>
      <c r="C32" s="444" t="s">
        <v>152</v>
      </c>
      <c r="D32" s="203" t="s">
        <v>10</v>
      </c>
      <c r="E32" s="973">
        <v>0.9</v>
      </c>
      <c r="F32" s="973">
        <v>0.6</v>
      </c>
      <c r="G32" s="973">
        <v>0.7</v>
      </c>
      <c r="H32" s="973">
        <v>0.7</v>
      </c>
      <c r="I32" s="973">
        <v>0.7</v>
      </c>
      <c r="J32" s="973">
        <v>0.6</v>
      </c>
      <c r="K32" s="973">
        <v>0.5</v>
      </c>
      <c r="L32" s="973">
        <v>0.5</v>
      </c>
      <c r="M32" s="973">
        <v>0.6</v>
      </c>
      <c r="N32" s="973">
        <v>0.3</v>
      </c>
      <c r="O32" s="973">
        <v>0.8</v>
      </c>
      <c r="P32" s="981">
        <v>0.6</v>
      </c>
      <c r="Q32" s="976">
        <v>0.6</v>
      </c>
      <c r="R32" s="973">
        <v>0.2</v>
      </c>
      <c r="S32" s="973">
        <v>0.8</v>
      </c>
      <c r="T32" s="973">
        <v>0.2</v>
      </c>
      <c r="U32" s="973" t="s">
        <v>173</v>
      </c>
      <c r="V32" s="974">
        <v>0.6</v>
      </c>
      <c r="W32" s="974">
        <v>0.3</v>
      </c>
      <c r="X32" s="974">
        <v>0.4</v>
      </c>
      <c r="Y32" s="978">
        <v>0.7</v>
      </c>
      <c r="Z32" s="978">
        <v>0.7</v>
      </c>
      <c r="AA32" s="978">
        <v>1.8</v>
      </c>
      <c r="AB32" s="973">
        <v>0.5</v>
      </c>
      <c r="AC32" s="979">
        <v>0.6</v>
      </c>
      <c r="AD32" s="934">
        <v>1.8</v>
      </c>
      <c r="AE32" s="935" t="s">
        <v>173</v>
      </c>
    </row>
    <row r="33" spans="1:31" s="103" customFormat="1" ht="12.95" customHeight="1" x14ac:dyDescent="0.15">
      <c r="A33" s="1450"/>
      <c r="B33" s="192" t="s">
        <v>79</v>
      </c>
      <c r="C33" s="181" t="s">
        <v>152</v>
      </c>
      <c r="D33" s="182" t="s">
        <v>10</v>
      </c>
      <c r="E33" s="929" t="s">
        <v>173</v>
      </c>
      <c r="F33" s="929">
        <v>0.1</v>
      </c>
      <c r="G33" s="929" t="s">
        <v>173</v>
      </c>
      <c r="H33" s="929" t="s">
        <v>173</v>
      </c>
      <c r="I33" s="929" t="s">
        <v>173</v>
      </c>
      <c r="J33" s="929" t="s">
        <v>173</v>
      </c>
      <c r="K33" s="929" t="s">
        <v>173</v>
      </c>
      <c r="L33" s="929" t="s">
        <v>173</v>
      </c>
      <c r="M33" s="929" t="s">
        <v>173</v>
      </c>
      <c r="N33" s="929" t="s">
        <v>173</v>
      </c>
      <c r="O33" s="929" t="s">
        <v>173</v>
      </c>
      <c r="P33" s="935" t="s">
        <v>173</v>
      </c>
      <c r="Q33" s="928" t="s">
        <v>173</v>
      </c>
      <c r="R33" s="929" t="s">
        <v>173</v>
      </c>
      <c r="S33" s="929" t="s">
        <v>173</v>
      </c>
      <c r="T33" s="929" t="s">
        <v>173</v>
      </c>
      <c r="U33" s="929">
        <v>0.1</v>
      </c>
      <c r="V33" s="929">
        <v>0.1</v>
      </c>
      <c r="W33" s="929" t="s">
        <v>173</v>
      </c>
      <c r="X33" s="929" t="s">
        <v>173</v>
      </c>
      <c r="Y33" s="932" t="s">
        <v>173</v>
      </c>
      <c r="Z33" s="932" t="s">
        <v>173</v>
      </c>
      <c r="AA33" s="932">
        <v>0.6</v>
      </c>
      <c r="AB33" s="929">
        <v>0.4</v>
      </c>
      <c r="AC33" s="953" t="s">
        <v>173</v>
      </c>
      <c r="AD33" s="934">
        <v>0.6</v>
      </c>
      <c r="AE33" s="935" t="s">
        <v>173</v>
      </c>
    </row>
    <row r="34" spans="1:31" s="103" customFormat="1" ht="12.95" customHeight="1" x14ac:dyDescent="0.15">
      <c r="A34" s="1450"/>
      <c r="B34" s="453" t="s">
        <v>80</v>
      </c>
      <c r="C34" s="390" t="s">
        <v>152</v>
      </c>
      <c r="D34" s="394" t="s">
        <v>10</v>
      </c>
      <c r="E34" s="1161">
        <v>8.4</v>
      </c>
      <c r="F34" s="1161">
        <v>7.1</v>
      </c>
      <c r="G34" s="1161">
        <v>6.9</v>
      </c>
      <c r="H34" s="1161">
        <v>7.2</v>
      </c>
      <c r="I34" s="1161">
        <v>7.2</v>
      </c>
      <c r="J34" s="1161">
        <v>8</v>
      </c>
      <c r="K34" s="1161">
        <v>6.9</v>
      </c>
      <c r="L34" s="1161">
        <v>5.7</v>
      </c>
      <c r="M34" s="1161">
        <v>7.1</v>
      </c>
      <c r="N34" s="1161">
        <v>7.3</v>
      </c>
      <c r="O34" s="1161">
        <v>6.5</v>
      </c>
      <c r="P34" s="1194">
        <v>6.2</v>
      </c>
      <c r="Q34" s="933">
        <v>6.3</v>
      </c>
      <c r="R34" s="1161">
        <v>7.4</v>
      </c>
      <c r="S34" s="1161">
        <v>6.5</v>
      </c>
      <c r="T34" s="1161">
        <v>6.8</v>
      </c>
      <c r="U34" s="1161">
        <v>7.3</v>
      </c>
      <c r="V34" s="1161">
        <v>7.3</v>
      </c>
      <c r="W34" s="1161">
        <v>9.4</v>
      </c>
      <c r="X34" s="1161">
        <v>7.3</v>
      </c>
      <c r="Y34" s="1067">
        <v>7.1</v>
      </c>
      <c r="Z34" s="1067">
        <v>6.4</v>
      </c>
      <c r="AA34" s="1067">
        <v>5.3</v>
      </c>
      <c r="AB34" s="1161">
        <v>4.5999999999999996</v>
      </c>
      <c r="AC34" s="1151">
        <v>6.9</v>
      </c>
      <c r="AD34" s="1159">
        <v>9.4</v>
      </c>
      <c r="AE34" s="1152">
        <v>4.5999999999999996</v>
      </c>
    </row>
    <row r="35" spans="1:31" s="103" customFormat="1" ht="12.95" customHeight="1" x14ac:dyDescent="0.15">
      <c r="A35" s="1450"/>
      <c r="B35" s="1455" t="s">
        <v>81</v>
      </c>
      <c r="C35" s="444" t="s">
        <v>162</v>
      </c>
      <c r="D35" s="397" t="s">
        <v>10</v>
      </c>
      <c r="E35" s="1163">
        <v>0.47</v>
      </c>
      <c r="F35" s="1164" t="s">
        <v>4</v>
      </c>
      <c r="G35" s="1164">
        <v>0.81</v>
      </c>
      <c r="H35" s="1164" t="s">
        <v>4</v>
      </c>
      <c r="I35" s="1164">
        <v>0.5</v>
      </c>
      <c r="J35" s="1164" t="s">
        <v>4</v>
      </c>
      <c r="K35" s="1164">
        <v>0.32</v>
      </c>
      <c r="L35" s="1164" t="s">
        <v>4</v>
      </c>
      <c r="M35" s="1164">
        <v>1.3</v>
      </c>
      <c r="N35" s="1164" t="s">
        <v>4</v>
      </c>
      <c r="O35" s="1164">
        <v>0.67</v>
      </c>
      <c r="P35" s="1195" t="s">
        <v>4</v>
      </c>
      <c r="Q35" s="1163">
        <v>0.36</v>
      </c>
      <c r="R35" s="1164" t="s">
        <v>4</v>
      </c>
      <c r="S35" s="1164">
        <v>0.79</v>
      </c>
      <c r="T35" s="1164" t="s">
        <v>4</v>
      </c>
      <c r="U35" s="1164">
        <v>0.35</v>
      </c>
      <c r="V35" s="1164" t="s">
        <v>4</v>
      </c>
      <c r="W35" s="1164">
        <v>1.1000000000000001</v>
      </c>
      <c r="X35" s="1164" t="s">
        <v>4</v>
      </c>
      <c r="Y35" s="1071">
        <v>0.56999999999999995</v>
      </c>
      <c r="Z35" s="1071" t="s">
        <v>4</v>
      </c>
      <c r="AA35" s="1071">
        <v>0.35</v>
      </c>
      <c r="AB35" s="1164" t="s">
        <v>4</v>
      </c>
      <c r="AC35" s="1166" t="s">
        <v>52</v>
      </c>
      <c r="AD35" s="1483">
        <v>1.4</v>
      </c>
      <c r="AE35" s="1492">
        <v>0.22</v>
      </c>
    </row>
    <row r="36" spans="1:31" s="103" customFormat="1" ht="12.95" customHeight="1" x14ac:dyDescent="0.15">
      <c r="A36" s="1450"/>
      <c r="B36" s="1486"/>
      <c r="C36" s="181" t="s">
        <v>163</v>
      </c>
      <c r="D36" s="182" t="s">
        <v>10</v>
      </c>
      <c r="E36" s="1167">
        <v>0.34</v>
      </c>
      <c r="F36" s="1168">
        <v>1</v>
      </c>
      <c r="G36" s="1168">
        <v>0.73</v>
      </c>
      <c r="H36" s="1168">
        <v>0.39</v>
      </c>
      <c r="I36" s="1168">
        <v>0.56999999999999995</v>
      </c>
      <c r="J36" s="1168">
        <v>0.97</v>
      </c>
      <c r="K36" s="1168">
        <v>0.25</v>
      </c>
      <c r="L36" s="1168">
        <v>0.22</v>
      </c>
      <c r="M36" s="1168">
        <v>1.3</v>
      </c>
      <c r="N36" s="1168">
        <v>1.2</v>
      </c>
      <c r="O36" s="1168">
        <v>0.61</v>
      </c>
      <c r="P36" s="1196">
        <v>0.24</v>
      </c>
      <c r="Q36" s="1167">
        <v>0.3</v>
      </c>
      <c r="R36" s="1168">
        <v>0.94</v>
      </c>
      <c r="S36" s="1168">
        <v>0.75</v>
      </c>
      <c r="T36" s="1168">
        <v>0.68</v>
      </c>
      <c r="U36" s="1168">
        <v>0.3</v>
      </c>
      <c r="V36" s="1168">
        <v>0.45</v>
      </c>
      <c r="W36" s="1168">
        <v>1.2</v>
      </c>
      <c r="X36" s="1168">
        <v>0.69</v>
      </c>
      <c r="Y36" s="1076">
        <v>0.48</v>
      </c>
      <c r="Z36" s="1076">
        <v>0.33</v>
      </c>
      <c r="AA36" s="1076">
        <v>0.41</v>
      </c>
      <c r="AB36" s="1168">
        <v>0.28999999999999998</v>
      </c>
      <c r="AC36" s="1167">
        <v>0.61</v>
      </c>
      <c r="AD36" s="1484"/>
      <c r="AE36" s="1493"/>
    </row>
    <row r="37" spans="1:31" s="103" customFormat="1" ht="12.95" customHeight="1" x14ac:dyDescent="0.15">
      <c r="A37" s="1450"/>
      <c r="B37" s="1486"/>
      <c r="C37" s="181" t="s">
        <v>164</v>
      </c>
      <c r="D37" s="182" t="s">
        <v>10</v>
      </c>
      <c r="E37" s="1167">
        <v>0.35</v>
      </c>
      <c r="F37" s="1168" t="s">
        <v>4</v>
      </c>
      <c r="G37" s="1168">
        <v>0.74</v>
      </c>
      <c r="H37" s="1168" t="s">
        <v>4</v>
      </c>
      <c r="I37" s="1168">
        <v>0.84</v>
      </c>
      <c r="J37" s="1168" t="s">
        <v>4</v>
      </c>
      <c r="K37" s="1168">
        <v>0.33</v>
      </c>
      <c r="L37" s="1168" t="s">
        <v>4</v>
      </c>
      <c r="M37" s="1168">
        <v>1.4</v>
      </c>
      <c r="N37" s="1168" t="s">
        <v>4</v>
      </c>
      <c r="O37" s="1168">
        <v>0.7</v>
      </c>
      <c r="P37" s="1196" t="s">
        <v>4</v>
      </c>
      <c r="Q37" s="1167">
        <v>0.28000000000000003</v>
      </c>
      <c r="R37" s="1168" t="s">
        <v>4</v>
      </c>
      <c r="S37" s="1168">
        <v>1.2</v>
      </c>
      <c r="T37" s="1168" t="s">
        <v>4</v>
      </c>
      <c r="U37" s="1168">
        <v>0.3</v>
      </c>
      <c r="V37" s="1168" t="s">
        <v>4</v>
      </c>
      <c r="W37" s="1168">
        <v>1.3</v>
      </c>
      <c r="X37" s="1168" t="s">
        <v>4</v>
      </c>
      <c r="Y37" s="1076">
        <v>0.73</v>
      </c>
      <c r="Z37" s="1076" t="s">
        <v>4</v>
      </c>
      <c r="AA37" s="1076">
        <v>0.43</v>
      </c>
      <c r="AB37" s="1168" t="s">
        <v>4</v>
      </c>
      <c r="AC37" s="1170" t="s">
        <v>52</v>
      </c>
      <c r="AD37" s="1485"/>
      <c r="AE37" s="1494"/>
    </row>
    <row r="38" spans="1:31" s="103" customFormat="1" ht="12.95" customHeight="1" x14ac:dyDescent="0.15">
      <c r="A38" s="1450"/>
      <c r="B38" s="1487"/>
      <c r="C38" s="181" t="s">
        <v>165</v>
      </c>
      <c r="D38" s="394" t="s">
        <v>10</v>
      </c>
      <c r="E38" s="1197">
        <v>0.39</v>
      </c>
      <c r="F38" s="1198">
        <v>1</v>
      </c>
      <c r="G38" s="1198">
        <v>0.76</v>
      </c>
      <c r="H38" s="1198">
        <v>0.39</v>
      </c>
      <c r="I38" s="1198">
        <v>0.64</v>
      </c>
      <c r="J38" s="1198">
        <v>0.97</v>
      </c>
      <c r="K38" s="1198">
        <v>0.3</v>
      </c>
      <c r="L38" s="1198">
        <v>0.22</v>
      </c>
      <c r="M38" s="1198">
        <v>1.3</v>
      </c>
      <c r="N38" s="1198">
        <v>1.2</v>
      </c>
      <c r="O38" s="1198">
        <v>0.66</v>
      </c>
      <c r="P38" s="1199">
        <v>0.24</v>
      </c>
      <c r="Q38" s="1197">
        <v>0.31</v>
      </c>
      <c r="R38" s="1198">
        <v>0.94</v>
      </c>
      <c r="S38" s="1198">
        <v>0.91</v>
      </c>
      <c r="T38" s="1198">
        <v>0.68</v>
      </c>
      <c r="U38" s="1198">
        <v>0.32</v>
      </c>
      <c r="V38" s="1198">
        <v>0.45</v>
      </c>
      <c r="W38" s="1198">
        <v>1.2</v>
      </c>
      <c r="X38" s="1198">
        <v>0.69</v>
      </c>
      <c r="Y38" s="1200">
        <v>0.59</v>
      </c>
      <c r="Z38" s="1200">
        <v>0.33</v>
      </c>
      <c r="AA38" s="1200">
        <v>0.4</v>
      </c>
      <c r="AB38" s="1198">
        <v>0.28999999999999998</v>
      </c>
      <c r="AC38" s="1197">
        <v>0.63</v>
      </c>
      <c r="AD38" s="1201">
        <v>1.3</v>
      </c>
      <c r="AE38" s="1202">
        <v>0.22</v>
      </c>
    </row>
    <row r="39" spans="1:31" s="103" customFormat="1" ht="12.95" customHeight="1" thickBot="1" x14ac:dyDescent="0.2">
      <c r="A39" s="1451"/>
      <c r="B39" s="303" t="s">
        <v>86</v>
      </c>
      <c r="C39" s="682" t="s">
        <v>152</v>
      </c>
      <c r="D39" s="243" t="s">
        <v>10</v>
      </c>
      <c r="E39" s="1125" t="s">
        <v>4</v>
      </c>
      <c r="F39" s="985" t="s">
        <v>4</v>
      </c>
      <c r="G39" s="985" t="s">
        <v>4</v>
      </c>
      <c r="H39" s="985">
        <v>0.35</v>
      </c>
      <c r="I39" s="985" t="s">
        <v>4</v>
      </c>
      <c r="J39" s="985" t="s">
        <v>4</v>
      </c>
      <c r="K39" s="985" t="s">
        <v>4</v>
      </c>
      <c r="L39" s="985" t="s">
        <v>4</v>
      </c>
      <c r="M39" s="985" t="s">
        <v>4</v>
      </c>
      <c r="N39" s="985">
        <v>1.2</v>
      </c>
      <c r="O39" s="985" t="s">
        <v>4</v>
      </c>
      <c r="P39" s="992" t="s">
        <v>4</v>
      </c>
      <c r="Q39" s="1125" t="s">
        <v>4</v>
      </c>
      <c r="R39" s="985" t="s">
        <v>4</v>
      </c>
      <c r="S39" s="985" t="s">
        <v>4</v>
      </c>
      <c r="T39" s="985">
        <v>0.64</v>
      </c>
      <c r="U39" s="985" t="s">
        <v>4</v>
      </c>
      <c r="V39" s="985" t="s">
        <v>4</v>
      </c>
      <c r="W39" s="985" t="s">
        <v>4</v>
      </c>
      <c r="X39" s="985" t="s">
        <v>4</v>
      </c>
      <c r="Y39" s="1186" t="s">
        <v>4</v>
      </c>
      <c r="Z39" s="1186">
        <v>0.31</v>
      </c>
      <c r="AA39" s="1186" t="s">
        <v>4</v>
      </c>
      <c r="AB39" s="985" t="s">
        <v>4</v>
      </c>
      <c r="AC39" s="990">
        <v>0.63</v>
      </c>
      <c r="AD39" s="1139">
        <v>1.2</v>
      </c>
      <c r="AE39" s="1119">
        <v>0.31</v>
      </c>
    </row>
    <row r="40" spans="1:31" s="456" customFormat="1" ht="12.95" customHeight="1" x14ac:dyDescent="0.15">
      <c r="A40" s="1438" t="s">
        <v>117</v>
      </c>
      <c r="B40" s="780" t="s">
        <v>72</v>
      </c>
      <c r="C40" s="772"/>
      <c r="D40" s="476" t="s">
        <v>73</v>
      </c>
      <c r="E40" s="114" t="s">
        <v>172</v>
      </c>
      <c r="F40" s="189" t="s">
        <v>172</v>
      </c>
      <c r="G40" s="189" t="s">
        <v>172</v>
      </c>
      <c r="H40" s="189" t="s">
        <v>172</v>
      </c>
      <c r="I40" s="189" t="s">
        <v>172</v>
      </c>
      <c r="J40" s="189" t="s">
        <v>172</v>
      </c>
      <c r="K40" s="189" t="s">
        <v>172</v>
      </c>
      <c r="L40" s="189" t="s">
        <v>172</v>
      </c>
      <c r="M40" s="189" t="s">
        <v>172</v>
      </c>
      <c r="N40" s="189" t="s">
        <v>172</v>
      </c>
      <c r="O40" s="189" t="s">
        <v>172</v>
      </c>
      <c r="P40" s="135" t="s">
        <v>172</v>
      </c>
      <c r="Q40" s="114" t="s">
        <v>172</v>
      </c>
      <c r="R40" s="189">
        <v>85</v>
      </c>
      <c r="S40" s="189" t="s">
        <v>172</v>
      </c>
      <c r="T40" s="189">
        <v>96</v>
      </c>
      <c r="U40" s="189" t="s">
        <v>172</v>
      </c>
      <c r="V40" s="189" t="s">
        <v>172</v>
      </c>
      <c r="W40" s="189" t="s">
        <v>172</v>
      </c>
      <c r="X40" s="189">
        <v>90</v>
      </c>
      <c r="Y40" s="190" t="s">
        <v>172</v>
      </c>
      <c r="Z40" s="190" t="s">
        <v>172</v>
      </c>
      <c r="AA40" s="190" t="s">
        <v>172</v>
      </c>
      <c r="AB40" s="189" t="s">
        <v>172</v>
      </c>
      <c r="AC40" s="114" t="s">
        <v>206</v>
      </c>
      <c r="AD40" s="110" t="s">
        <v>172</v>
      </c>
      <c r="AE40" s="135">
        <v>85</v>
      </c>
    </row>
    <row r="41" spans="1:31" s="454" customFormat="1" ht="12.95" customHeight="1" x14ac:dyDescent="0.15">
      <c r="A41" s="1439"/>
      <c r="B41" s="685" t="s">
        <v>0</v>
      </c>
      <c r="C41" s="773"/>
      <c r="D41" s="457" t="s">
        <v>4</v>
      </c>
      <c r="E41" s="183">
        <v>6.8</v>
      </c>
      <c r="F41" s="183">
        <v>6.7</v>
      </c>
      <c r="G41" s="183">
        <v>6.7</v>
      </c>
      <c r="H41" s="183">
        <v>6.5</v>
      </c>
      <c r="I41" s="183">
        <v>6.7</v>
      </c>
      <c r="J41" s="183">
        <v>6.6</v>
      </c>
      <c r="K41" s="183">
        <v>6.6</v>
      </c>
      <c r="L41" s="183">
        <v>6.8</v>
      </c>
      <c r="M41" s="183">
        <v>6.6</v>
      </c>
      <c r="N41" s="183">
        <v>6.5</v>
      </c>
      <c r="O41" s="183">
        <v>6.6</v>
      </c>
      <c r="P41" s="184">
        <v>6.7</v>
      </c>
      <c r="Q41" s="185">
        <v>6.6</v>
      </c>
      <c r="R41" s="183">
        <v>6.4</v>
      </c>
      <c r="S41" s="183">
        <v>6.8</v>
      </c>
      <c r="T41" s="183">
        <v>6.5</v>
      </c>
      <c r="U41" s="183">
        <v>6.4</v>
      </c>
      <c r="V41" s="183">
        <v>6.4</v>
      </c>
      <c r="W41" s="183">
        <v>6.8</v>
      </c>
      <c r="X41" s="183">
        <v>6.7</v>
      </c>
      <c r="Y41" s="186">
        <v>6.5</v>
      </c>
      <c r="Z41" s="186">
        <v>6.9</v>
      </c>
      <c r="AA41" s="186">
        <v>6.5</v>
      </c>
      <c r="AB41" s="183">
        <v>6.7</v>
      </c>
      <c r="AC41" s="927" t="s">
        <v>52</v>
      </c>
      <c r="AD41" s="925">
        <v>6.9</v>
      </c>
      <c r="AE41" s="184">
        <v>6.4</v>
      </c>
    </row>
    <row r="42" spans="1:31" s="454" customFormat="1" ht="12.95" customHeight="1" x14ac:dyDescent="0.15">
      <c r="A42" s="1439"/>
      <c r="B42" s="685" t="s">
        <v>1</v>
      </c>
      <c r="C42" s="773"/>
      <c r="D42" s="457" t="s">
        <v>10</v>
      </c>
      <c r="E42" s="929">
        <v>4.3</v>
      </c>
      <c r="F42" s="929">
        <v>8.9</v>
      </c>
      <c r="G42" s="929">
        <v>3.4</v>
      </c>
      <c r="H42" s="929">
        <v>2.7</v>
      </c>
      <c r="I42" s="929">
        <v>1.9</v>
      </c>
      <c r="J42" s="929">
        <v>3.3</v>
      </c>
      <c r="K42" s="929">
        <v>3.3</v>
      </c>
      <c r="L42" s="929">
        <v>2.2000000000000002</v>
      </c>
      <c r="M42" s="929">
        <v>2.8</v>
      </c>
      <c r="N42" s="929">
        <v>2.5</v>
      </c>
      <c r="O42" s="929">
        <v>2</v>
      </c>
      <c r="P42" s="935">
        <v>2</v>
      </c>
      <c r="Q42" s="928">
        <v>1.9</v>
      </c>
      <c r="R42" s="929">
        <v>4.8</v>
      </c>
      <c r="S42" s="929">
        <v>3.6</v>
      </c>
      <c r="T42" s="929">
        <v>4.8</v>
      </c>
      <c r="U42" s="929">
        <v>3.8</v>
      </c>
      <c r="V42" s="929">
        <v>3.7</v>
      </c>
      <c r="W42" s="929">
        <v>5.7</v>
      </c>
      <c r="X42" s="929">
        <v>5.6</v>
      </c>
      <c r="Y42" s="932">
        <v>4.0999999999999996</v>
      </c>
      <c r="Z42" s="1010">
        <v>4.3</v>
      </c>
      <c r="AA42" s="1010">
        <v>7.6</v>
      </c>
      <c r="AB42" s="929">
        <v>7.4</v>
      </c>
      <c r="AC42" s="928">
        <v>4</v>
      </c>
      <c r="AD42" s="934">
        <v>8.9</v>
      </c>
      <c r="AE42" s="935">
        <v>1.9</v>
      </c>
    </row>
    <row r="43" spans="1:31" s="454" customFormat="1" ht="12.95" customHeight="1" x14ac:dyDescent="0.15">
      <c r="A43" s="1439"/>
      <c r="B43" s="685" t="s">
        <v>6</v>
      </c>
      <c r="C43" s="773"/>
      <c r="D43" s="457" t="s">
        <v>10</v>
      </c>
      <c r="E43" s="929">
        <v>1.6</v>
      </c>
      <c r="F43" s="929">
        <v>2</v>
      </c>
      <c r="G43" s="929">
        <v>1.1000000000000001</v>
      </c>
      <c r="H43" s="929">
        <v>1.1000000000000001</v>
      </c>
      <c r="I43" s="929">
        <v>0.9</v>
      </c>
      <c r="J43" s="929">
        <v>1.1000000000000001</v>
      </c>
      <c r="K43" s="929">
        <v>1.4</v>
      </c>
      <c r="L43" s="929">
        <v>0.8</v>
      </c>
      <c r="M43" s="929">
        <v>0.9</v>
      </c>
      <c r="N43" s="929">
        <v>0.9</v>
      </c>
      <c r="O43" s="929">
        <v>0.7</v>
      </c>
      <c r="P43" s="935">
        <v>1.1000000000000001</v>
      </c>
      <c r="Q43" s="928">
        <v>0.7</v>
      </c>
      <c r="R43" s="929">
        <v>1.7</v>
      </c>
      <c r="S43" s="929">
        <v>1.8</v>
      </c>
      <c r="T43" s="929">
        <v>2.1</v>
      </c>
      <c r="U43" s="929">
        <v>1.5</v>
      </c>
      <c r="V43" s="929">
        <v>1.9</v>
      </c>
      <c r="W43" s="929">
        <v>2</v>
      </c>
      <c r="X43" s="929">
        <v>2.9</v>
      </c>
      <c r="Y43" s="932">
        <v>2.1</v>
      </c>
      <c r="Z43" s="1010">
        <v>2</v>
      </c>
      <c r="AA43" s="1010">
        <v>2.6</v>
      </c>
      <c r="AB43" s="929">
        <v>2.4</v>
      </c>
      <c r="AC43" s="928">
        <v>1.6</v>
      </c>
      <c r="AD43" s="934">
        <v>2.9</v>
      </c>
      <c r="AE43" s="935">
        <v>0.7</v>
      </c>
    </row>
    <row r="44" spans="1:31" s="454" customFormat="1" ht="12.95" customHeight="1" x14ac:dyDescent="0.15">
      <c r="A44" s="1439"/>
      <c r="B44" s="685" t="s">
        <v>2</v>
      </c>
      <c r="C44" s="773"/>
      <c r="D44" s="457" t="s">
        <v>10</v>
      </c>
      <c r="E44" s="106">
        <v>2</v>
      </c>
      <c r="F44" s="106">
        <v>2</v>
      </c>
      <c r="G44" s="106">
        <v>2</v>
      </c>
      <c r="H44" s="106">
        <v>1</v>
      </c>
      <c r="I44" s="106">
        <v>1</v>
      </c>
      <c r="J44" s="106">
        <v>2</v>
      </c>
      <c r="K44" s="106">
        <v>4</v>
      </c>
      <c r="L44" s="106" t="s">
        <v>175</v>
      </c>
      <c r="M44" s="106">
        <v>1</v>
      </c>
      <c r="N44" s="106">
        <v>1</v>
      </c>
      <c r="O44" s="106">
        <v>1</v>
      </c>
      <c r="P44" s="105">
        <v>1</v>
      </c>
      <c r="Q44" s="112">
        <v>2</v>
      </c>
      <c r="R44" s="106">
        <v>6</v>
      </c>
      <c r="S44" s="106">
        <v>2</v>
      </c>
      <c r="T44" s="106">
        <v>3</v>
      </c>
      <c r="U44" s="106">
        <v>1</v>
      </c>
      <c r="V44" s="106">
        <v>2</v>
      </c>
      <c r="W44" s="106">
        <v>1</v>
      </c>
      <c r="X44" s="106">
        <v>4</v>
      </c>
      <c r="Y44" s="113">
        <v>3</v>
      </c>
      <c r="Z44" s="113">
        <v>2</v>
      </c>
      <c r="AA44" s="113">
        <v>2</v>
      </c>
      <c r="AB44" s="106">
        <v>3</v>
      </c>
      <c r="AC44" s="114">
        <v>2</v>
      </c>
      <c r="AD44" s="110">
        <v>6</v>
      </c>
      <c r="AE44" s="135" t="s">
        <v>175</v>
      </c>
    </row>
    <row r="45" spans="1:31" s="454" customFormat="1" ht="12.95" customHeight="1" x14ac:dyDescent="0.15">
      <c r="A45" s="1439"/>
      <c r="B45" s="686" t="s">
        <v>3</v>
      </c>
      <c r="C45" s="774"/>
      <c r="D45" s="465" t="s">
        <v>10</v>
      </c>
      <c r="E45" s="929">
        <v>8.9</v>
      </c>
      <c r="F45" s="929">
        <v>8</v>
      </c>
      <c r="G45" s="929">
        <v>7.5</v>
      </c>
      <c r="H45" s="929">
        <v>6.8</v>
      </c>
      <c r="I45" s="929">
        <v>6.7</v>
      </c>
      <c r="J45" s="929">
        <v>7.8</v>
      </c>
      <c r="K45" s="929">
        <v>7.5</v>
      </c>
      <c r="L45" s="929">
        <v>6.4</v>
      </c>
      <c r="M45" s="929">
        <v>7.1</v>
      </c>
      <c r="N45" s="929">
        <v>6.3</v>
      </c>
      <c r="O45" s="929">
        <v>5.3</v>
      </c>
      <c r="P45" s="935">
        <v>6.1</v>
      </c>
      <c r="Q45" s="928">
        <v>6</v>
      </c>
      <c r="R45" s="929">
        <v>6.8</v>
      </c>
      <c r="S45" s="929">
        <v>6.2</v>
      </c>
      <c r="T45" s="929">
        <v>6.9</v>
      </c>
      <c r="U45" s="929">
        <v>7</v>
      </c>
      <c r="V45" s="929">
        <v>7</v>
      </c>
      <c r="W45" s="929">
        <v>7.7</v>
      </c>
      <c r="X45" s="929">
        <v>9</v>
      </c>
      <c r="Y45" s="932">
        <v>7.5</v>
      </c>
      <c r="Z45" s="932">
        <v>7.6</v>
      </c>
      <c r="AA45" s="932">
        <v>8.3000000000000007</v>
      </c>
      <c r="AB45" s="929">
        <v>8.1</v>
      </c>
      <c r="AC45" s="928">
        <v>7.2</v>
      </c>
      <c r="AD45" s="934">
        <v>9</v>
      </c>
      <c r="AE45" s="935">
        <v>5.3</v>
      </c>
    </row>
    <row r="46" spans="1:31" s="454" customFormat="1" ht="12.95" customHeight="1" x14ac:dyDescent="0.15">
      <c r="A46" s="1439"/>
      <c r="B46" s="687" t="s">
        <v>76</v>
      </c>
      <c r="C46" s="775"/>
      <c r="D46" s="468" t="s">
        <v>10</v>
      </c>
      <c r="E46" s="1257">
        <v>10</v>
      </c>
      <c r="F46" s="1257">
        <v>11</v>
      </c>
      <c r="G46" s="1257">
        <v>9.9</v>
      </c>
      <c r="H46" s="1257">
        <v>11</v>
      </c>
      <c r="I46" s="1257">
        <v>11</v>
      </c>
      <c r="J46" s="1258">
        <v>12</v>
      </c>
      <c r="K46" s="1257">
        <v>10</v>
      </c>
      <c r="L46" s="1257">
        <v>9.1</v>
      </c>
      <c r="M46" s="1258">
        <v>11</v>
      </c>
      <c r="N46" s="1257">
        <v>11</v>
      </c>
      <c r="O46" s="1258">
        <v>11</v>
      </c>
      <c r="P46" s="1259">
        <v>9.8000000000000007</v>
      </c>
      <c r="Q46" s="1260">
        <v>10</v>
      </c>
      <c r="R46" s="1257">
        <v>11</v>
      </c>
      <c r="S46" s="1257">
        <v>9.5</v>
      </c>
      <c r="T46" s="1257">
        <v>10</v>
      </c>
      <c r="U46" s="1257">
        <v>12</v>
      </c>
      <c r="V46" s="1258">
        <v>11</v>
      </c>
      <c r="W46" s="1257">
        <v>13</v>
      </c>
      <c r="X46" s="1257">
        <v>12</v>
      </c>
      <c r="Y46" s="1257">
        <v>12</v>
      </c>
      <c r="Z46" s="1257">
        <v>11</v>
      </c>
      <c r="AA46" s="1258">
        <v>14</v>
      </c>
      <c r="AB46" s="1261">
        <v>7.9</v>
      </c>
      <c r="AC46" s="1262">
        <v>11</v>
      </c>
      <c r="AD46" s="1029">
        <v>14</v>
      </c>
      <c r="AE46" s="1084">
        <v>7.9</v>
      </c>
    </row>
    <row r="47" spans="1:31" s="454" customFormat="1" ht="12.95" customHeight="1" x14ac:dyDescent="0.15">
      <c r="A47" s="1439"/>
      <c r="B47" s="684" t="s">
        <v>77</v>
      </c>
      <c r="C47" s="772"/>
      <c r="D47" s="476" t="s">
        <v>10</v>
      </c>
      <c r="E47" s="1263">
        <v>0.4</v>
      </c>
      <c r="F47" s="1263">
        <v>2.7</v>
      </c>
      <c r="G47" s="1263" t="s">
        <v>173</v>
      </c>
      <c r="H47" s="1263" t="s">
        <v>173</v>
      </c>
      <c r="I47" s="1263" t="s">
        <v>173</v>
      </c>
      <c r="J47" s="1263" t="s">
        <v>173</v>
      </c>
      <c r="K47" s="1263" t="s">
        <v>173</v>
      </c>
      <c r="L47" s="1263" t="s">
        <v>173</v>
      </c>
      <c r="M47" s="1263">
        <v>0.4</v>
      </c>
      <c r="N47" s="1263" t="s">
        <v>173</v>
      </c>
      <c r="O47" s="1263" t="s">
        <v>173</v>
      </c>
      <c r="P47" s="1264" t="s">
        <v>173</v>
      </c>
      <c r="Q47" s="1265" t="s">
        <v>173</v>
      </c>
      <c r="R47" s="1263">
        <v>0.3</v>
      </c>
      <c r="S47" s="1263">
        <v>0.1</v>
      </c>
      <c r="T47" s="1263">
        <v>0.1</v>
      </c>
      <c r="U47" s="1263">
        <v>0.3</v>
      </c>
      <c r="V47" s="1263" t="s">
        <v>173</v>
      </c>
      <c r="W47" s="1263">
        <v>0.5</v>
      </c>
      <c r="X47" s="1263">
        <v>0.2</v>
      </c>
      <c r="Y47" s="1263">
        <v>0.1</v>
      </c>
      <c r="Z47" s="1263">
        <v>0.1</v>
      </c>
      <c r="AA47" s="1263">
        <v>3.6</v>
      </c>
      <c r="AB47" s="1266">
        <v>2.2999999999999998</v>
      </c>
      <c r="AC47" s="1267">
        <v>0.5</v>
      </c>
      <c r="AD47" s="1057">
        <v>3.6</v>
      </c>
      <c r="AE47" s="1085" t="s">
        <v>173</v>
      </c>
    </row>
    <row r="48" spans="1:31" s="454" customFormat="1" ht="12.95" customHeight="1" x14ac:dyDescent="0.15">
      <c r="A48" s="1439"/>
      <c r="B48" s="684" t="s">
        <v>78</v>
      </c>
      <c r="C48" s="772"/>
      <c r="D48" s="476" t="s">
        <v>10</v>
      </c>
      <c r="E48" s="1268">
        <v>0.9</v>
      </c>
      <c r="F48" s="1268">
        <v>0.8</v>
      </c>
      <c r="G48" s="1269">
        <v>0.6</v>
      </c>
      <c r="H48" s="1268">
        <v>0.7</v>
      </c>
      <c r="I48" s="1268">
        <v>0.7</v>
      </c>
      <c r="J48" s="1268">
        <v>0.9</v>
      </c>
      <c r="K48" s="1268">
        <v>0.6</v>
      </c>
      <c r="L48" s="1269">
        <v>0.3</v>
      </c>
      <c r="M48" s="1268">
        <v>1.4</v>
      </c>
      <c r="N48" s="1268">
        <v>0.6</v>
      </c>
      <c r="O48" s="1268">
        <v>1.3</v>
      </c>
      <c r="P48" s="1270">
        <v>0.6</v>
      </c>
      <c r="Q48" s="1271">
        <v>0.7</v>
      </c>
      <c r="R48" s="1268">
        <v>0.6</v>
      </c>
      <c r="S48" s="1268">
        <v>0.4</v>
      </c>
      <c r="T48" s="1268" t="s">
        <v>173</v>
      </c>
      <c r="U48" s="1268">
        <v>0.4</v>
      </c>
      <c r="V48" s="1269">
        <v>0.4</v>
      </c>
      <c r="W48" s="1268">
        <v>0.9</v>
      </c>
      <c r="X48" s="1268">
        <v>0.6</v>
      </c>
      <c r="Y48" s="1268">
        <v>1.1000000000000001</v>
      </c>
      <c r="Z48" s="1268">
        <v>0.8</v>
      </c>
      <c r="AA48" s="1268">
        <v>1.7</v>
      </c>
      <c r="AB48" s="1272">
        <v>0.1</v>
      </c>
      <c r="AC48" s="1273">
        <v>0.7</v>
      </c>
      <c r="AD48" s="1013">
        <v>1.7</v>
      </c>
      <c r="AE48" s="1086" t="s">
        <v>173</v>
      </c>
    </row>
    <row r="49" spans="1:31" s="454" customFormat="1" ht="12.95" customHeight="1" x14ac:dyDescent="0.15">
      <c r="A49" s="1439"/>
      <c r="B49" s="685" t="s">
        <v>79</v>
      </c>
      <c r="C49" s="773"/>
      <c r="D49" s="457" t="s">
        <v>10</v>
      </c>
      <c r="E49" s="1268">
        <v>0.1</v>
      </c>
      <c r="F49" s="1268">
        <v>0.1</v>
      </c>
      <c r="G49" s="1268" t="s">
        <v>173</v>
      </c>
      <c r="H49" s="1268" t="s">
        <v>173</v>
      </c>
      <c r="I49" s="1268" t="s">
        <v>173</v>
      </c>
      <c r="J49" s="1269" t="s">
        <v>173</v>
      </c>
      <c r="K49" s="1268" t="s">
        <v>173</v>
      </c>
      <c r="L49" s="1268" t="s">
        <v>173</v>
      </c>
      <c r="M49" s="1268">
        <v>0.1</v>
      </c>
      <c r="N49" s="1268" t="s">
        <v>173</v>
      </c>
      <c r="O49" s="1268" t="s">
        <v>173</v>
      </c>
      <c r="P49" s="1270" t="s">
        <v>173</v>
      </c>
      <c r="Q49" s="1271">
        <v>0.1</v>
      </c>
      <c r="R49" s="1268">
        <v>0.1</v>
      </c>
      <c r="S49" s="1268">
        <v>0.1</v>
      </c>
      <c r="T49" s="1268">
        <v>0.1</v>
      </c>
      <c r="U49" s="1268">
        <v>0.2</v>
      </c>
      <c r="V49" s="1268">
        <v>0.2</v>
      </c>
      <c r="W49" s="1268">
        <v>0.2</v>
      </c>
      <c r="X49" s="1268">
        <v>0.1</v>
      </c>
      <c r="Y49" s="1268">
        <v>0.1</v>
      </c>
      <c r="Z49" s="1269">
        <v>0.1</v>
      </c>
      <c r="AA49" s="1268">
        <v>1</v>
      </c>
      <c r="AB49" s="1272">
        <v>0.7</v>
      </c>
      <c r="AC49" s="1273">
        <v>0.1</v>
      </c>
      <c r="AD49" s="1013">
        <v>1</v>
      </c>
      <c r="AE49" s="1086" t="s">
        <v>173</v>
      </c>
    </row>
    <row r="50" spans="1:31" s="454" customFormat="1" ht="12.95" customHeight="1" x14ac:dyDescent="0.15">
      <c r="A50" s="1439"/>
      <c r="B50" s="686" t="s">
        <v>80</v>
      </c>
      <c r="C50" s="774"/>
      <c r="D50" s="465" t="s">
        <v>10</v>
      </c>
      <c r="E50" s="1274">
        <v>8.6999999999999993</v>
      </c>
      <c r="F50" s="1274">
        <v>7.8</v>
      </c>
      <c r="G50" s="1274">
        <v>9.3000000000000007</v>
      </c>
      <c r="H50" s="1274">
        <v>10</v>
      </c>
      <c r="I50" s="1274">
        <v>9.8000000000000007</v>
      </c>
      <c r="J50" s="1274">
        <v>11</v>
      </c>
      <c r="K50" s="1274">
        <v>9.8000000000000007</v>
      </c>
      <c r="L50" s="1274">
        <v>8.8000000000000007</v>
      </c>
      <c r="M50" s="1274">
        <v>9.3000000000000007</v>
      </c>
      <c r="N50" s="1274">
        <v>10</v>
      </c>
      <c r="O50" s="1274">
        <v>9.1999999999999993</v>
      </c>
      <c r="P50" s="1275">
        <v>9.1999999999999993</v>
      </c>
      <c r="Q50" s="1276">
        <v>9.4</v>
      </c>
      <c r="R50" s="1277">
        <v>9.9</v>
      </c>
      <c r="S50" s="1277">
        <v>8.9</v>
      </c>
      <c r="T50" s="1277">
        <v>10</v>
      </c>
      <c r="U50" s="1277">
        <v>11</v>
      </c>
      <c r="V50" s="1277">
        <v>11</v>
      </c>
      <c r="W50" s="1277">
        <v>12</v>
      </c>
      <c r="X50" s="1277">
        <v>11</v>
      </c>
      <c r="Y50" s="1277">
        <v>10</v>
      </c>
      <c r="Z50" s="1277">
        <v>9.9</v>
      </c>
      <c r="AA50" s="1277">
        <v>7.6</v>
      </c>
      <c r="AB50" s="1278">
        <v>4.8</v>
      </c>
      <c r="AC50" s="1279">
        <v>9.5</v>
      </c>
      <c r="AD50" s="1034">
        <v>12</v>
      </c>
      <c r="AE50" s="1280">
        <v>4.8</v>
      </c>
    </row>
    <row r="51" spans="1:31" s="454" customFormat="1" ht="12.95" customHeight="1" x14ac:dyDescent="0.15">
      <c r="A51" s="1439"/>
      <c r="B51" s="687" t="s">
        <v>81</v>
      </c>
      <c r="C51" s="775"/>
      <c r="D51" s="468" t="s">
        <v>10</v>
      </c>
      <c r="E51" s="1281">
        <v>0.31</v>
      </c>
      <c r="F51" s="1281">
        <v>1.3</v>
      </c>
      <c r="G51" s="1281">
        <v>0.5</v>
      </c>
      <c r="H51" s="1281">
        <v>0.44</v>
      </c>
      <c r="I51" s="1281">
        <v>0.76</v>
      </c>
      <c r="J51" s="1281">
        <v>1.2</v>
      </c>
      <c r="K51" s="1281">
        <v>0.2</v>
      </c>
      <c r="L51" s="1281">
        <v>0.16</v>
      </c>
      <c r="M51" s="1281">
        <v>1.5</v>
      </c>
      <c r="N51" s="1281">
        <v>1.1000000000000001</v>
      </c>
      <c r="O51" s="1281">
        <v>0.43</v>
      </c>
      <c r="P51" s="1282">
        <v>0.15</v>
      </c>
      <c r="Q51" s="1283">
        <v>0.16</v>
      </c>
      <c r="R51" s="1281">
        <v>0.87</v>
      </c>
      <c r="S51" s="1281">
        <v>0.33</v>
      </c>
      <c r="T51" s="1281">
        <v>0.36</v>
      </c>
      <c r="U51" s="1281">
        <v>0.14000000000000001</v>
      </c>
      <c r="V51" s="1281">
        <v>0.36</v>
      </c>
      <c r="W51" s="1281">
        <v>1.2</v>
      </c>
      <c r="X51" s="1281">
        <v>0.49</v>
      </c>
      <c r="Y51" s="1281">
        <v>0.31</v>
      </c>
      <c r="Z51" s="1281">
        <v>0.15</v>
      </c>
      <c r="AA51" s="1281">
        <v>0.14000000000000001</v>
      </c>
      <c r="AB51" s="1284">
        <v>0.16</v>
      </c>
      <c r="AC51" s="1285">
        <v>0.53</v>
      </c>
      <c r="AD51" s="1108">
        <v>1.5</v>
      </c>
      <c r="AE51" s="1286">
        <v>0.14000000000000001</v>
      </c>
    </row>
    <row r="52" spans="1:31" s="454" customFormat="1" ht="12.95" customHeight="1" thickBot="1" x14ac:dyDescent="0.2">
      <c r="A52" s="1439"/>
      <c r="B52" s="688" t="s">
        <v>86</v>
      </c>
      <c r="C52" s="776"/>
      <c r="D52" s="493" t="s">
        <v>10</v>
      </c>
      <c r="E52" s="1287" t="s">
        <v>4</v>
      </c>
      <c r="F52" s="1287" t="s">
        <v>4</v>
      </c>
      <c r="G52" s="1287" t="s">
        <v>4</v>
      </c>
      <c r="H52" s="1287">
        <v>0.4</v>
      </c>
      <c r="I52" s="1287" t="s">
        <v>4</v>
      </c>
      <c r="J52" s="1287" t="s">
        <v>4</v>
      </c>
      <c r="K52" s="1287" t="s">
        <v>4</v>
      </c>
      <c r="L52" s="1287" t="s">
        <v>4</v>
      </c>
      <c r="M52" s="1287" t="s">
        <v>4</v>
      </c>
      <c r="N52" s="1287">
        <v>1</v>
      </c>
      <c r="O52" s="1287" t="s">
        <v>4</v>
      </c>
      <c r="P52" s="1288" t="s">
        <v>4</v>
      </c>
      <c r="Q52" s="1289" t="s">
        <v>4</v>
      </c>
      <c r="R52" s="1287" t="s">
        <v>4</v>
      </c>
      <c r="S52" s="1287" t="s">
        <v>4</v>
      </c>
      <c r="T52" s="1287">
        <v>0.23</v>
      </c>
      <c r="U52" s="1287" t="s">
        <v>4</v>
      </c>
      <c r="V52" s="1287" t="s">
        <v>4</v>
      </c>
      <c r="W52" s="1287" t="s">
        <v>4</v>
      </c>
      <c r="X52" s="1287" t="s">
        <v>4</v>
      </c>
      <c r="Y52" s="1287" t="s">
        <v>4</v>
      </c>
      <c r="Z52" s="1287">
        <v>0.04</v>
      </c>
      <c r="AA52" s="1287" t="s">
        <v>4</v>
      </c>
      <c r="AB52" s="1290" t="s">
        <v>4</v>
      </c>
      <c r="AC52" s="1291">
        <v>0.42</v>
      </c>
      <c r="AD52" s="1074">
        <v>1</v>
      </c>
      <c r="AE52" s="1292">
        <v>0.04</v>
      </c>
    </row>
    <row r="53" spans="1:31" s="454" customFormat="1" ht="12.95" customHeight="1" x14ac:dyDescent="0.15">
      <c r="A53" s="1438" t="s">
        <v>118</v>
      </c>
      <c r="B53" s="689" t="s">
        <v>72</v>
      </c>
      <c r="C53" s="777"/>
      <c r="D53" s="502" t="s">
        <v>73</v>
      </c>
      <c r="E53" s="503" t="s">
        <v>4</v>
      </c>
      <c r="F53" s="503">
        <v>95</v>
      </c>
      <c r="G53" s="503" t="s">
        <v>172</v>
      </c>
      <c r="H53" s="503" t="s">
        <v>172</v>
      </c>
      <c r="I53" s="503" t="s">
        <v>172</v>
      </c>
      <c r="J53" s="503" t="s">
        <v>172</v>
      </c>
      <c r="K53" s="503" t="s">
        <v>172</v>
      </c>
      <c r="L53" s="503" t="s">
        <v>172</v>
      </c>
      <c r="M53" s="503" t="s">
        <v>172</v>
      </c>
      <c r="N53" s="503" t="s">
        <v>172</v>
      </c>
      <c r="O53" s="503" t="s">
        <v>172</v>
      </c>
      <c r="P53" s="504" t="s">
        <v>172</v>
      </c>
      <c r="Q53" s="505" t="s">
        <v>172</v>
      </c>
      <c r="R53" s="503" t="s">
        <v>172</v>
      </c>
      <c r="S53" s="503" t="s">
        <v>172</v>
      </c>
      <c r="T53" s="503" t="s">
        <v>172</v>
      </c>
      <c r="U53" s="503" t="s">
        <v>172</v>
      </c>
      <c r="V53" s="503" t="s">
        <v>172</v>
      </c>
      <c r="W53" s="503" t="s">
        <v>172</v>
      </c>
      <c r="X53" s="503" t="s">
        <v>172</v>
      </c>
      <c r="Y53" s="503" t="s">
        <v>172</v>
      </c>
      <c r="Z53" s="503" t="s">
        <v>172</v>
      </c>
      <c r="AA53" s="503" t="s">
        <v>172</v>
      </c>
      <c r="AB53" s="506" t="s">
        <v>172</v>
      </c>
      <c r="AC53" s="225" t="s">
        <v>206</v>
      </c>
      <c r="AD53" s="253" t="s">
        <v>172</v>
      </c>
      <c r="AE53" s="254">
        <v>95</v>
      </c>
    </row>
    <row r="54" spans="1:31" s="454" customFormat="1" ht="12.95" customHeight="1" x14ac:dyDescent="0.15">
      <c r="A54" s="1439"/>
      <c r="B54" s="685" t="s">
        <v>0</v>
      </c>
      <c r="C54" s="773"/>
      <c r="D54" s="457" t="s">
        <v>4</v>
      </c>
      <c r="E54" s="545" t="s">
        <v>4</v>
      </c>
      <c r="F54" s="1293">
        <v>6.6</v>
      </c>
      <c r="G54" s="1293">
        <v>6.8</v>
      </c>
      <c r="H54" s="1293">
        <v>6.6</v>
      </c>
      <c r="I54" s="1293">
        <v>6.7</v>
      </c>
      <c r="J54" s="1293">
        <v>6.8</v>
      </c>
      <c r="K54" s="1293">
        <v>6.7</v>
      </c>
      <c r="L54" s="1293">
        <v>6.8</v>
      </c>
      <c r="M54" s="1293">
        <v>6.9</v>
      </c>
      <c r="N54" s="1293">
        <v>6.9</v>
      </c>
      <c r="O54" s="1293">
        <v>6.9</v>
      </c>
      <c r="P54" s="1294">
        <v>7</v>
      </c>
      <c r="Q54" s="1295">
        <v>6.9</v>
      </c>
      <c r="R54" s="1293">
        <v>6.7</v>
      </c>
      <c r="S54" s="1293">
        <v>7</v>
      </c>
      <c r="T54" s="1293">
        <v>6.8</v>
      </c>
      <c r="U54" s="1293">
        <v>6.7</v>
      </c>
      <c r="V54" s="1293">
        <v>6.7</v>
      </c>
      <c r="W54" s="1293">
        <v>6.6</v>
      </c>
      <c r="X54" s="1293">
        <v>6.8</v>
      </c>
      <c r="Y54" s="1293">
        <v>6.8</v>
      </c>
      <c r="Z54" s="1293">
        <v>6.9</v>
      </c>
      <c r="AA54" s="1293">
        <v>6.6</v>
      </c>
      <c r="AB54" s="1296">
        <v>6.7</v>
      </c>
      <c r="AC54" s="927" t="s">
        <v>52</v>
      </c>
      <c r="AD54" s="187">
        <v>7</v>
      </c>
      <c r="AE54" s="227">
        <v>6.6</v>
      </c>
    </row>
    <row r="55" spans="1:31" s="454" customFormat="1" ht="12.95" customHeight="1" x14ac:dyDescent="0.15">
      <c r="A55" s="1439"/>
      <c r="B55" s="690" t="s">
        <v>1</v>
      </c>
      <c r="C55" s="778"/>
      <c r="D55" s="457" t="s">
        <v>10</v>
      </c>
      <c r="E55" s="189" t="s">
        <v>4</v>
      </c>
      <c r="F55" s="929">
        <v>4.3</v>
      </c>
      <c r="G55" s="929">
        <v>2.4</v>
      </c>
      <c r="H55" s="929">
        <v>3.2</v>
      </c>
      <c r="I55" s="929">
        <v>2.8</v>
      </c>
      <c r="J55" s="929">
        <v>2.6</v>
      </c>
      <c r="K55" s="929">
        <v>2</v>
      </c>
      <c r="L55" s="929">
        <v>2</v>
      </c>
      <c r="M55" s="929">
        <v>1.9</v>
      </c>
      <c r="N55" s="929">
        <v>2.1</v>
      </c>
      <c r="O55" s="929">
        <v>1.9</v>
      </c>
      <c r="P55" s="935">
        <v>2.2999999999999998</v>
      </c>
      <c r="Q55" s="928">
        <v>1.9</v>
      </c>
      <c r="R55" s="929">
        <v>2.4</v>
      </c>
      <c r="S55" s="929">
        <v>2.9</v>
      </c>
      <c r="T55" s="929">
        <v>3.3</v>
      </c>
      <c r="U55" s="929">
        <v>4.3</v>
      </c>
      <c r="V55" s="929">
        <v>3.8</v>
      </c>
      <c r="W55" s="929">
        <v>4.0999999999999996</v>
      </c>
      <c r="X55" s="929">
        <v>3.6</v>
      </c>
      <c r="Y55" s="932">
        <v>4.2</v>
      </c>
      <c r="Z55" s="1010">
        <v>8.4</v>
      </c>
      <c r="AA55" s="1010">
        <v>8.1</v>
      </c>
      <c r="AB55" s="929">
        <v>5.9</v>
      </c>
      <c r="AC55" s="928">
        <v>3.5</v>
      </c>
      <c r="AD55" s="972">
        <v>8.4</v>
      </c>
      <c r="AE55" s="935">
        <v>1.9</v>
      </c>
    </row>
    <row r="56" spans="1:31" s="454" customFormat="1" ht="12.95" customHeight="1" x14ac:dyDescent="0.15">
      <c r="A56" s="1439"/>
      <c r="B56" s="685" t="s">
        <v>6</v>
      </c>
      <c r="C56" s="773"/>
      <c r="D56" s="457" t="s">
        <v>10</v>
      </c>
      <c r="E56" s="189" t="s">
        <v>4</v>
      </c>
      <c r="F56" s="929">
        <v>2</v>
      </c>
      <c r="G56" s="929">
        <v>1.1000000000000001</v>
      </c>
      <c r="H56" s="929">
        <v>1.4</v>
      </c>
      <c r="I56" s="929">
        <v>1.4</v>
      </c>
      <c r="J56" s="929">
        <v>0.8</v>
      </c>
      <c r="K56" s="929">
        <v>0.9</v>
      </c>
      <c r="L56" s="929">
        <v>1</v>
      </c>
      <c r="M56" s="929">
        <v>0.7</v>
      </c>
      <c r="N56" s="929">
        <v>0.7</v>
      </c>
      <c r="O56" s="929">
        <v>1</v>
      </c>
      <c r="P56" s="935">
        <v>1.2</v>
      </c>
      <c r="Q56" s="928">
        <v>0.7</v>
      </c>
      <c r="R56" s="929">
        <v>1.1000000000000001</v>
      </c>
      <c r="S56" s="929">
        <v>1</v>
      </c>
      <c r="T56" s="929">
        <v>1.4</v>
      </c>
      <c r="U56" s="929">
        <v>1.5</v>
      </c>
      <c r="V56" s="929">
        <v>1.8</v>
      </c>
      <c r="W56" s="929">
        <v>1.3</v>
      </c>
      <c r="X56" s="929">
        <v>2</v>
      </c>
      <c r="Y56" s="932">
        <v>1.9</v>
      </c>
      <c r="Z56" s="1010">
        <v>2.1</v>
      </c>
      <c r="AA56" s="1010">
        <v>2.4</v>
      </c>
      <c r="AB56" s="929">
        <v>2.2999999999999998</v>
      </c>
      <c r="AC56" s="928">
        <v>1.4</v>
      </c>
      <c r="AD56" s="972">
        <v>2.4</v>
      </c>
      <c r="AE56" s="935">
        <v>0.7</v>
      </c>
    </row>
    <row r="57" spans="1:31" s="454" customFormat="1" ht="12.95" customHeight="1" x14ac:dyDescent="0.15">
      <c r="A57" s="1439"/>
      <c r="B57" s="685" t="s">
        <v>2</v>
      </c>
      <c r="C57" s="773"/>
      <c r="D57" s="457" t="s">
        <v>10</v>
      </c>
      <c r="E57" s="113" t="s">
        <v>4</v>
      </c>
      <c r="F57" s="113">
        <v>4</v>
      </c>
      <c r="G57" s="113">
        <v>1</v>
      </c>
      <c r="H57" s="113">
        <v>4</v>
      </c>
      <c r="I57" s="113">
        <v>2</v>
      </c>
      <c r="J57" s="113">
        <v>2</v>
      </c>
      <c r="K57" s="113">
        <v>2</v>
      </c>
      <c r="L57" s="113">
        <v>1</v>
      </c>
      <c r="M57" s="113">
        <v>3</v>
      </c>
      <c r="N57" s="113">
        <v>1</v>
      </c>
      <c r="O57" s="113">
        <v>3</v>
      </c>
      <c r="P57" s="458">
        <v>2</v>
      </c>
      <c r="Q57" s="459">
        <v>3</v>
      </c>
      <c r="R57" s="113">
        <v>4</v>
      </c>
      <c r="S57" s="113">
        <v>2</v>
      </c>
      <c r="T57" s="113">
        <v>2</v>
      </c>
      <c r="U57" s="113">
        <v>1</v>
      </c>
      <c r="V57" s="113">
        <v>4</v>
      </c>
      <c r="W57" s="113">
        <v>1</v>
      </c>
      <c r="X57" s="113">
        <v>4</v>
      </c>
      <c r="Y57" s="113">
        <v>6</v>
      </c>
      <c r="Z57" s="113">
        <v>6</v>
      </c>
      <c r="AA57" s="113">
        <v>2</v>
      </c>
      <c r="AB57" s="482">
        <v>5</v>
      </c>
      <c r="AC57" s="114">
        <v>3</v>
      </c>
      <c r="AD57" s="110">
        <v>6</v>
      </c>
      <c r="AE57" s="135">
        <v>1</v>
      </c>
    </row>
    <row r="58" spans="1:31" s="454" customFormat="1" ht="12.95" customHeight="1" x14ac:dyDescent="0.15">
      <c r="A58" s="1439"/>
      <c r="B58" s="686" t="s">
        <v>3</v>
      </c>
      <c r="C58" s="774"/>
      <c r="D58" s="465" t="s">
        <v>10</v>
      </c>
      <c r="E58" s="578" t="s">
        <v>4</v>
      </c>
      <c r="F58" s="1274">
        <v>7.7</v>
      </c>
      <c r="G58" s="1274">
        <v>7.4</v>
      </c>
      <c r="H58" s="1274">
        <v>7.7</v>
      </c>
      <c r="I58" s="1274">
        <v>7.6</v>
      </c>
      <c r="J58" s="1274">
        <v>6.9</v>
      </c>
      <c r="K58" s="1274">
        <v>6.3</v>
      </c>
      <c r="L58" s="1274">
        <v>5.9</v>
      </c>
      <c r="M58" s="1274">
        <v>6.9</v>
      </c>
      <c r="N58" s="1274">
        <v>5.8</v>
      </c>
      <c r="O58" s="1274">
        <v>6.2</v>
      </c>
      <c r="P58" s="1275">
        <v>6.5</v>
      </c>
      <c r="Q58" s="1297">
        <v>6.3</v>
      </c>
      <c r="R58" s="1274">
        <v>5.5</v>
      </c>
      <c r="S58" s="1274">
        <v>6</v>
      </c>
      <c r="T58" s="1274">
        <v>5.8</v>
      </c>
      <c r="U58" s="1274">
        <v>6</v>
      </c>
      <c r="V58" s="1274">
        <v>6.9</v>
      </c>
      <c r="W58" s="1274">
        <v>5.8</v>
      </c>
      <c r="X58" s="1274">
        <v>7</v>
      </c>
      <c r="Y58" s="1274">
        <v>7.3</v>
      </c>
      <c r="Z58" s="1274">
        <v>7.5</v>
      </c>
      <c r="AA58" s="1274">
        <v>7.8</v>
      </c>
      <c r="AB58" s="1298">
        <v>7.9</v>
      </c>
      <c r="AC58" s="1299">
        <v>6.7</v>
      </c>
      <c r="AD58" s="949">
        <v>7.9</v>
      </c>
      <c r="AE58" s="1138">
        <v>5.5</v>
      </c>
    </row>
    <row r="59" spans="1:31" s="454" customFormat="1" ht="12.95" customHeight="1" x14ac:dyDescent="0.15">
      <c r="A59" s="1439"/>
      <c r="B59" s="687" t="s">
        <v>76</v>
      </c>
      <c r="C59" s="775"/>
      <c r="D59" s="468" t="s">
        <v>13</v>
      </c>
      <c r="E59" s="581" t="s">
        <v>4</v>
      </c>
      <c r="F59" s="1258">
        <v>4.5999999999999996</v>
      </c>
      <c r="G59" s="1258">
        <v>4.5999999999999996</v>
      </c>
      <c r="H59" s="1258">
        <v>4.2</v>
      </c>
      <c r="I59" s="1258">
        <v>4.0999999999999996</v>
      </c>
      <c r="J59" s="1258">
        <v>3.9</v>
      </c>
      <c r="K59" s="1258">
        <v>3.6</v>
      </c>
      <c r="L59" s="1258">
        <v>3.9</v>
      </c>
      <c r="M59" s="1258">
        <v>4.4000000000000004</v>
      </c>
      <c r="N59" s="1258">
        <v>4.4000000000000004</v>
      </c>
      <c r="O59" s="1258">
        <v>4.7</v>
      </c>
      <c r="P59" s="1259">
        <v>3.8</v>
      </c>
      <c r="Q59" s="1300">
        <v>4</v>
      </c>
      <c r="R59" s="1258">
        <v>5.4</v>
      </c>
      <c r="S59" s="1258">
        <v>4.5</v>
      </c>
      <c r="T59" s="1258">
        <v>4.7</v>
      </c>
      <c r="U59" s="1258">
        <v>4.8</v>
      </c>
      <c r="V59" s="1258">
        <v>3.8</v>
      </c>
      <c r="W59" s="1258">
        <v>6.5</v>
      </c>
      <c r="X59" s="1258">
        <v>3.9</v>
      </c>
      <c r="Y59" s="1258">
        <v>4.3</v>
      </c>
      <c r="Z59" s="1258">
        <v>5.7</v>
      </c>
      <c r="AA59" s="1258">
        <v>7.8</v>
      </c>
      <c r="AB59" s="1301">
        <v>4.2</v>
      </c>
      <c r="AC59" s="1262">
        <v>4.5999999999999996</v>
      </c>
      <c r="AD59" s="1029">
        <v>7.8</v>
      </c>
      <c r="AE59" s="1084">
        <v>3.6</v>
      </c>
    </row>
    <row r="60" spans="1:31" s="454" customFormat="1" ht="12.95" customHeight="1" x14ac:dyDescent="0.15">
      <c r="A60" s="1439"/>
      <c r="B60" s="684" t="s">
        <v>77</v>
      </c>
      <c r="C60" s="772"/>
      <c r="D60" s="476" t="s">
        <v>10</v>
      </c>
      <c r="E60" s="128" t="s">
        <v>4</v>
      </c>
      <c r="F60" s="1263" t="s">
        <v>173</v>
      </c>
      <c r="G60" s="1263">
        <v>0.1</v>
      </c>
      <c r="H60" s="1263" t="s">
        <v>173</v>
      </c>
      <c r="I60" s="1263" t="s">
        <v>173</v>
      </c>
      <c r="J60" s="1263" t="s">
        <v>173</v>
      </c>
      <c r="K60" s="1263" t="s">
        <v>173</v>
      </c>
      <c r="L60" s="1263">
        <v>0.1</v>
      </c>
      <c r="M60" s="1263" t="s">
        <v>173</v>
      </c>
      <c r="N60" s="1263" t="s">
        <v>173</v>
      </c>
      <c r="O60" s="1263">
        <v>0.1</v>
      </c>
      <c r="P60" s="1264" t="s">
        <v>173</v>
      </c>
      <c r="Q60" s="1265" t="s">
        <v>173</v>
      </c>
      <c r="R60" s="1263">
        <v>0.2</v>
      </c>
      <c r="S60" s="1263" t="s">
        <v>173</v>
      </c>
      <c r="T60" s="1263">
        <v>0.2</v>
      </c>
      <c r="U60" s="1263">
        <v>0.6</v>
      </c>
      <c r="V60" s="1263" t="s">
        <v>173</v>
      </c>
      <c r="W60" s="1263">
        <v>0.3</v>
      </c>
      <c r="X60" s="1263">
        <v>0.1</v>
      </c>
      <c r="Y60" s="1263">
        <v>0.3</v>
      </c>
      <c r="Z60" s="1263">
        <v>2.7</v>
      </c>
      <c r="AA60" s="1263">
        <v>2.2000000000000002</v>
      </c>
      <c r="AB60" s="1302">
        <v>0.6</v>
      </c>
      <c r="AC60" s="1267">
        <v>0.3</v>
      </c>
      <c r="AD60" s="1057">
        <v>2.7</v>
      </c>
      <c r="AE60" s="1085" t="s">
        <v>173</v>
      </c>
    </row>
    <row r="61" spans="1:31" s="454" customFormat="1" ht="12.95" customHeight="1" x14ac:dyDescent="0.15">
      <c r="A61" s="1439"/>
      <c r="B61" s="684" t="s">
        <v>78</v>
      </c>
      <c r="C61" s="772"/>
      <c r="D61" s="476" t="s">
        <v>10</v>
      </c>
      <c r="E61" s="545" t="s">
        <v>4</v>
      </c>
      <c r="F61" s="1269">
        <v>1</v>
      </c>
      <c r="G61" s="1269">
        <v>0.5</v>
      </c>
      <c r="H61" s="1269">
        <v>0.4</v>
      </c>
      <c r="I61" s="1269">
        <v>0.7</v>
      </c>
      <c r="J61" s="1269">
        <v>0.6</v>
      </c>
      <c r="K61" s="1269">
        <v>0.6</v>
      </c>
      <c r="L61" s="1269">
        <v>0.4</v>
      </c>
      <c r="M61" s="1269">
        <v>1</v>
      </c>
      <c r="N61" s="1269">
        <v>0.4</v>
      </c>
      <c r="O61" s="1269">
        <v>0.8</v>
      </c>
      <c r="P61" s="1303">
        <v>0.6</v>
      </c>
      <c r="Q61" s="1304">
        <v>0.5</v>
      </c>
      <c r="R61" s="1269">
        <v>0.4</v>
      </c>
      <c r="S61" s="1269">
        <v>0.2</v>
      </c>
      <c r="T61" s="1269">
        <v>0.7</v>
      </c>
      <c r="U61" s="1269">
        <v>0.6</v>
      </c>
      <c r="V61" s="1269">
        <v>0.2</v>
      </c>
      <c r="W61" s="1269">
        <v>0.8</v>
      </c>
      <c r="X61" s="1269">
        <v>0.2</v>
      </c>
      <c r="Y61" s="1269">
        <v>0.6</v>
      </c>
      <c r="Z61" s="1269">
        <v>0.7</v>
      </c>
      <c r="AA61" s="1269">
        <v>1.2</v>
      </c>
      <c r="AB61" s="1305">
        <v>0.3</v>
      </c>
      <c r="AC61" s="1273">
        <v>0.6</v>
      </c>
      <c r="AD61" s="1013">
        <v>1.2</v>
      </c>
      <c r="AE61" s="1086">
        <v>0.2</v>
      </c>
    </row>
    <row r="62" spans="1:31" s="454" customFormat="1" ht="12.95" customHeight="1" x14ac:dyDescent="0.15">
      <c r="A62" s="1439"/>
      <c r="B62" s="685" t="s">
        <v>79</v>
      </c>
      <c r="C62" s="773"/>
      <c r="D62" s="457" t="s">
        <v>10</v>
      </c>
      <c r="E62" s="113" t="s">
        <v>4</v>
      </c>
      <c r="F62" s="1268" t="s">
        <v>173</v>
      </c>
      <c r="G62" s="1268" t="s">
        <v>173</v>
      </c>
      <c r="H62" s="1268" t="s">
        <v>173</v>
      </c>
      <c r="I62" s="1268" t="s">
        <v>173</v>
      </c>
      <c r="J62" s="1268" t="s">
        <v>173</v>
      </c>
      <c r="K62" s="1268" t="s">
        <v>173</v>
      </c>
      <c r="L62" s="1268">
        <v>0.1</v>
      </c>
      <c r="M62" s="1268" t="s">
        <v>173</v>
      </c>
      <c r="N62" s="1268" t="s">
        <v>173</v>
      </c>
      <c r="O62" s="1268" t="s">
        <v>173</v>
      </c>
      <c r="P62" s="1270" t="s">
        <v>173</v>
      </c>
      <c r="Q62" s="1271">
        <v>0.1</v>
      </c>
      <c r="R62" s="1268">
        <v>0.1</v>
      </c>
      <c r="S62" s="1268" t="s">
        <v>173</v>
      </c>
      <c r="T62" s="1268">
        <v>0.1</v>
      </c>
      <c r="U62" s="1268">
        <v>0.1</v>
      </c>
      <c r="V62" s="1268">
        <v>0.1</v>
      </c>
      <c r="W62" s="1268">
        <v>0.1</v>
      </c>
      <c r="X62" s="1268" t="s">
        <v>173</v>
      </c>
      <c r="Y62" s="1268">
        <v>0.1</v>
      </c>
      <c r="Z62" s="1268">
        <v>0.2</v>
      </c>
      <c r="AA62" s="1268">
        <v>0.4</v>
      </c>
      <c r="AB62" s="1272">
        <v>0.1</v>
      </c>
      <c r="AC62" s="1306" t="s">
        <v>173</v>
      </c>
      <c r="AD62" s="1013">
        <v>0.4</v>
      </c>
      <c r="AE62" s="1086" t="s">
        <v>173</v>
      </c>
    </row>
    <row r="63" spans="1:31" s="454" customFormat="1" ht="12.95" customHeight="1" x14ac:dyDescent="0.15">
      <c r="A63" s="1439"/>
      <c r="B63" s="686" t="s">
        <v>80</v>
      </c>
      <c r="C63" s="774"/>
      <c r="D63" s="465" t="s">
        <v>10</v>
      </c>
      <c r="E63" s="578" t="s">
        <v>4</v>
      </c>
      <c r="F63" s="1274">
        <v>3.6</v>
      </c>
      <c r="G63" s="1274">
        <v>4</v>
      </c>
      <c r="H63" s="1274">
        <v>3.8</v>
      </c>
      <c r="I63" s="1274">
        <v>3.4</v>
      </c>
      <c r="J63" s="1274">
        <v>3.3</v>
      </c>
      <c r="K63" s="1274">
        <v>3</v>
      </c>
      <c r="L63" s="1274">
        <v>3.3</v>
      </c>
      <c r="M63" s="1274">
        <v>3.4</v>
      </c>
      <c r="N63" s="1274">
        <v>4</v>
      </c>
      <c r="O63" s="1274">
        <v>3.8</v>
      </c>
      <c r="P63" s="1275">
        <v>3.2</v>
      </c>
      <c r="Q63" s="1297">
        <v>3.4</v>
      </c>
      <c r="R63" s="1274">
        <v>4.7</v>
      </c>
      <c r="S63" s="1274">
        <v>4.3</v>
      </c>
      <c r="T63" s="1274">
        <v>3.7</v>
      </c>
      <c r="U63" s="1274">
        <v>3.5</v>
      </c>
      <c r="V63" s="1274">
        <v>3.5</v>
      </c>
      <c r="W63" s="1274">
        <v>5.3</v>
      </c>
      <c r="X63" s="1274">
        <v>3.6</v>
      </c>
      <c r="Y63" s="1274">
        <v>3.3</v>
      </c>
      <c r="Z63" s="1274">
        <v>2.1</v>
      </c>
      <c r="AA63" s="1274">
        <v>4</v>
      </c>
      <c r="AB63" s="1298">
        <v>3.2</v>
      </c>
      <c r="AC63" s="1279">
        <v>3.6</v>
      </c>
      <c r="AD63" s="1034">
        <v>5.3</v>
      </c>
      <c r="AE63" s="1280">
        <v>2.1</v>
      </c>
    </row>
    <row r="64" spans="1:31" s="454" customFormat="1" ht="12.95" customHeight="1" x14ac:dyDescent="0.15">
      <c r="A64" s="1439"/>
      <c r="B64" s="687" t="s">
        <v>109</v>
      </c>
      <c r="C64" s="775"/>
      <c r="D64" s="468" t="s">
        <v>10</v>
      </c>
      <c r="E64" s="581" t="s">
        <v>4</v>
      </c>
      <c r="F64" s="1281">
        <v>0.3</v>
      </c>
      <c r="G64" s="1281">
        <v>0.89</v>
      </c>
      <c r="H64" s="1281">
        <v>0.32</v>
      </c>
      <c r="I64" s="1281">
        <v>0.15</v>
      </c>
      <c r="J64" s="1281">
        <v>0.78</v>
      </c>
      <c r="K64" s="1281">
        <v>0.38</v>
      </c>
      <c r="L64" s="1281">
        <v>0.27</v>
      </c>
      <c r="M64" s="1281">
        <v>1.2</v>
      </c>
      <c r="N64" s="1281">
        <v>1.3</v>
      </c>
      <c r="O64" s="1281">
        <v>0.75</v>
      </c>
      <c r="P64" s="1282">
        <v>0.32</v>
      </c>
      <c r="Q64" s="1283">
        <v>0.38</v>
      </c>
      <c r="R64" s="1281">
        <v>1.3</v>
      </c>
      <c r="S64" s="1281">
        <v>1.1000000000000001</v>
      </c>
      <c r="T64" s="1281">
        <v>0.98</v>
      </c>
      <c r="U64" s="1281">
        <v>0.43</v>
      </c>
      <c r="V64" s="1281">
        <v>0.49</v>
      </c>
      <c r="W64" s="1281">
        <v>1.1000000000000001</v>
      </c>
      <c r="X64" s="1281">
        <v>0.9</v>
      </c>
      <c r="Y64" s="1281">
        <v>0.6</v>
      </c>
      <c r="Z64" s="1281">
        <v>0.52</v>
      </c>
      <c r="AA64" s="1281">
        <v>0.49</v>
      </c>
      <c r="AB64" s="1284">
        <v>0.17</v>
      </c>
      <c r="AC64" s="1285">
        <v>0.66</v>
      </c>
      <c r="AD64" s="1108">
        <v>1.3</v>
      </c>
      <c r="AE64" s="1286">
        <v>0.15</v>
      </c>
    </row>
    <row r="65" spans="1:31" s="454" customFormat="1" ht="12.95" customHeight="1" thickBot="1" x14ac:dyDescent="0.2">
      <c r="A65" s="1440"/>
      <c r="B65" s="691" t="s">
        <v>86</v>
      </c>
      <c r="C65" s="779"/>
      <c r="D65" s="515" t="s">
        <v>10</v>
      </c>
      <c r="E65" s="594" t="s">
        <v>4</v>
      </c>
      <c r="F65" s="1307" t="s">
        <v>4</v>
      </c>
      <c r="G65" s="1307" t="s">
        <v>4</v>
      </c>
      <c r="H65" s="1307">
        <v>0.28999999999999998</v>
      </c>
      <c r="I65" s="1307" t="s">
        <v>4</v>
      </c>
      <c r="J65" s="1307" t="s">
        <v>4</v>
      </c>
      <c r="K65" s="1307" t="s">
        <v>4</v>
      </c>
      <c r="L65" s="1307" t="s">
        <v>4</v>
      </c>
      <c r="M65" s="1307" t="s">
        <v>4</v>
      </c>
      <c r="N65" s="1307">
        <v>1.3</v>
      </c>
      <c r="O65" s="1307" t="s">
        <v>4</v>
      </c>
      <c r="P65" s="1308" t="s">
        <v>4</v>
      </c>
      <c r="Q65" s="1309" t="s">
        <v>4</v>
      </c>
      <c r="R65" s="1307" t="s">
        <v>4</v>
      </c>
      <c r="S65" s="1307" t="s">
        <v>4</v>
      </c>
      <c r="T65" s="1307">
        <v>0.98</v>
      </c>
      <c r="U65" s="1307" t="s">
        <v>4</v>
      </c>
      <c r="V65" s="1307" t="s">
        <v>4</v>
      </c>
      <c r="W65" s="1307" t="s">
        <v>4</v>
      </c>
      <c r="X65" s="1307" t="s">
        <v>4</v>
      </c>
      <c r="Y65" s="1307" t="s">
        <v>4</v>
      </c>
      <c r="Z65" s="1307">
        <v>0.45</v>
      </c>
      <c r="AA65" s="1307" t="s">
        <v>4</v>
      </c>
      <c r="AB65" s="1310" t="s">
        <v>4</v>
      </c>
      <c r="AC65" s="1311">
        <v>0.76</v>
      </c>
      <c r="AD65" s="1110">
        <v>1.3</v>
      </c>
      <c r="AE65" s="1312">
        <v>0.28999999999999998</v>
      </c>
    </row>
    <row r="66" spans="1:31" ht="16.5" customHeight="1" x14ac:dyDescent="0.15">
      <c r="A66" s="270"/>
      <c r="D66" s="161"/>
      <c r="E66" s="540"/>
      <c r="F66" s="540"/>
      <c r="G66" s="161"/>
      <c r="H66" s="161"/>
      <c r="I66" s="161"/>
      <c r="J66" s="161"/>
      <c r="K66" s="540"/>
      <c r="L66" s="161"/>
      <c r="M66" s="161"/>
      <c r="N66" s="161"/>
      <c r="O66" s="161"/>
      <c r="P66" s="161"/>
      <c r="Q66" s="540"/>
      <c r="R66" s="161"/>
      <c r="S66" s="161"/>
      <c r="T66" s="161"/>
      <c r="U66" s="161"/>
      <c r="V66" s="161"/>
      <c r="W66" s="161"/>
      <c r="X66" s="161"/>
      <c r="Y66" s="161"/>
      <c r="Z66" s="540"/>
      <c r="AA66" s="161"/>
      <c r="AB66" s="161"/>
      <c r="AC66" s="161"/>
      <c r="AD66" s="161"/>
      <c r="AE66" s="161"/>
    </row>
    <row r="67" spans="1:31" ht="16.5" customHeight="1" x14ac:dyDescent="0.15"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540"/>
      <c r="AA67" s="161"/>
      <c r="AB67" s="161"/>
      <c r="AC67" s="161"/>
      <c r="AD67" s="161"/>
      <c r="AE67" s="161"/>
    </row>
    <row r="68" spans="1:31" ht="16.5" customHeight="1" x14ac:dyDescent="0.15"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</row>
    <row r="69" spans="1:31" ht="16.5" customHeight="1" x14ac:dyDescent="0.15"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</row>
    <row r="70" spans="1:31" ht="16.5" customHeight="1" x14ac:dyDescent="0.15"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</row>
    <row r="71" spans="1:31" ht="16.5" customHeight="1" x14ac:dyDescent="0.15"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</row>
    <row r="72" spans="1:31" ht="16.5" customHeight="1" x14ac:dyDescent="0.15"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</row>
    <row r="73" spans="1:31" ht="16.5" customHeight="1" x14ac:dyDescent="0.15"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</row>
    <row r="74" spans="1:31" ht="16.5" customHeight="1" x14ac:dyDescent="0.15"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</row>
    <row r="75" spans="1:31" ht="16.5" customHeight="1" x14ac:dyDescent="0.15"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</row>
    <row r="76" spans="1:31" ht="16.5" customHeight="1" x14ac:dyDescent="0.15"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</row>
    <row r="77" spans="1:31" ht="16.5" customHeight="1" x14ac:dyDescent="0.15"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</row>
    <row r="78" spans="1:31" ht="16.5" customHeight="1" x14ac:dyDescent="0.15">
      <c r="A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</row>
    <row r="79" spans="1:31" ht="16.5" customHeight="1" x14ac:dyDescent="0.15">
      <c r="A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</row>
    <row r="80" spans="1:31" ht="16.5" customHeight="1" x14ac:dyDescent="0.15">
      <c r="A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</row>
    <row r="81" spans="1:31" ht="16.5" customHeight="1" x14ac:dyDescent="0.15">
      <c r="A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</row>
    <row r="82" spans="1:31" ht="16.5" customHeight="1" x14ac:dyDescent="0.15">
      <c r="A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</row>
    <row r="83" spans="1:31" ht="16.5" customHeight="1" x14ac:dyDescent="0.15">
      <c r="A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</row>
    <row r="84" spans="1:31" ht="16.5" customHeight="1" x14ac:dyDescent="0.15">
      <c r="A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</row>
    <row r="85" spans="1:31" ht="16.5" customHeight="1" x14ac:dyDescent="0.15">
      <c r="A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</row>
    <row r="86" spans="1:31" ht="16.5" customHeight="1" x14ac:dyDescent="0.15">
      <c r="A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</row>
    <row r="87" spans="1:31" ht="16.5" customHeight="1" x14ac:dyDescent="0.15">
      <c r="A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</row>
    <row r="88" spans="1:31" ht="16.5" customHeight="1" x14ac:dyDescent="0.15">
      <c r="A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</row>
    <row r="89" spans="1:31" ht="16.5" customHeight="1" x14ac:dyDescent="0.15">
      <c r="A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</row>
    <row r="90" spans="1:31" ht="16.5" customHeight="1" x14ac:dyDescent="0.15">
      <c r="A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</row>
    <row r="91" spans="1:31" ht="16.5" customHeight="1" x14ac:dyDescent="0.15">
      <c r="A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</row>
    <row r="92" spans="1:31" ht="16.5" customHeight="1" x14ac:dyDescent="0.15">
      <c r="A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</row>
    <row r="93" spans="1:31" ht="16.5" customHeight="1" x14ac:dyDescent="0.15">
      <c r="A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</row>
    <row r="94" spans="1:31" ht="16.5" customHeight="1" x14ac:dyDescent="0.15">
      <c r="A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</row>
    <row r="95" spans="1:31" ht="16.5" customHeight="1" x14ac:dyDescent="0.15">
      <c r="A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</row>
    <row r="96" spans="1:31" ht="16.5" customHeight="1" x14ac:dyDescent="0.15">
      <c r="A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</row>
    <row r="97" spans="1:31" ht="16.5" customHeight="1" x14ac:dyDescent="0.15">
      <c r="A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</row>
  </sheetData>
  <mergeCells count="24">
    <mergeCell ref="A40:A52"/>
    <mergeCell ref="A53:A65"/>
    <mergeCell ref="B27:B30"/>
    <mergeCell ref="AD27:AD29"/>
    <mergeCell ref="AE27:AE29"/>
    <mergeCell ref="B35:B38"/>
    <mergeCell ref="AD35:AD37"/>
    <mergeCell ref="AE35:AE37"/>
    <mergeCell ref="A4:A39"/>
    <mergeCell ref="B7:B10"/>
    <mergeCell ref="AD7:AD9"/>
    <mergeCell ref="AE7:AE9"/>
    <mergeCell ref="B11:B14"/>
    <mergeCell ref="AD11:AD13"/>
    <mergeCell ref="AE11:AE13"/>
    <mergeCell ref="B15:B18"/>
    <mergeCell ref="B23:B26"/>
    <mergeCell ref="AD23:AD25"/>
    <mergeCell ref="AE23:AE25"/>
    <mergeCell ref="AD15:AD17"/>
    <mergeCell ref="AE15:AE17"/>
    <mergeCell ref="B19:B22"/>
    <mergeCell ref="AD19:AD21"/>
    <mergeCell ref="AE19:AE21"/>
  </mergeCells>
  <phoneticPr fontId="2"/>
  <printOptions horizontalCentered="1"/>
  <pageMargins left="0" right="0" top="0.39370078740157483" bottom="0.39370078740157483" header="0" footer="0"/>
  <pageSetup paperSize="9"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F56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23" width="6.625" style="161" customWidth="1"/>
    <col min="24" max="26" width="6.625" style="162" customWidth="1"/>
    <col min="27" max="30" width="6.625" style="161" customWidth="1"/>
    <col min="31" max="31" width="2" style="161" customWidth="1"/>
    <col min="32" max="32" width="4.875" style="161" bestFit="1" customWidth="1"/>
    <col min="33" max="33" width="12.25" style="161" bestFit="1" customWidth="1"/>
    <col min="34" max="16384" width="9" style="161"/>
  </cols>
  <sheetData>
    <row r="1" spans="1:32" s="38" customFormat="1" ht="18" customHeight="1" x14ac:dyDescent="0.15">
      <c r="A1" s="813" t="s">
        <v>212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56"/>
      <c r="Y1" s="56"/>
      <c r="Z1" s="56"/>
      <c r="AA1" s="40"/>
      <c r="AB1" s="40"/>
      <c r="AC1" s="40"/>
      <c r="AD1" s="61" t="s">
        <v>54</v>
      </c>
      <c r="AF1" s="161"/>
    </row>
    <row r="2" spans="1:32" s="38" customFormat="1" ht="18" customHeight="1" thickBot="1" x14ac:dyDescent="0.2">
      <c r="A2" s="813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56"/>
      <c r="Y2" s="56"/>
      <c r="Z2" s="56"/>
      <c r="AA2" s="40"/>
      <c r="AB2" s="40"/>
      <c r="AC2" s="40"/>
      <c r="AD2" s="61" t="s">
        <v>179</v>
      </c>
      <c r="AF2" s="161"/>
    </row>
    <row r="3" spans="1:32" s="172" customFormat="1" ht="14.1" customHeight="1" thickBot="1" x14ac:dyDescent="0.2">
      <c r="A3" s="164" t="s">
        <v>59</v>
      </c>
      <c r="B3" s="165"/>
      <c r="C3" s="166"/>
      <c r="D3" s="380">
        <v>44292</v>
      </c>
      <c r="E3" s="380">
        <v>44306</v>
      </c>
      <c r="F3" s="380">
        <v>44327</v>
      </c>
      <c r="G3" s="380">
        <v>44342</v>
      </c>
      <c r="H3" s="380">
        <v>44355</v>
      </c>
      <c r="I3" s="380">
        <v>44369</v>
      </c>
      <c r="J3" s="380">
        <v>44383</v>
      </c>
      <c r="K3" s="380">
        <v>44405</v>
      </c>
      <c r="L3" s="380">
        <v>44419</v>
      </c>
      <c r="M3" s="380">
        <v>44432</v>
      </c>
      <c r="N3" s="380">
        <v>44446</v>
      </c>
      <c r="O3" s="381">
        <v>44468</v>
      </c>
      <c r="P3" s="382">
        <v>44481</v>
      </c>
      <c r="Q3" s="380">
        <v>44495</v>
      </c>
      <c r="R3" s="380">
        <v>44509</v>
      </c>
      <c r="S3" s="380">
        <v>44524</v>
      </c>
      <c r="T3" s="380">
        <v>44537</v>
      </c>
      <c r="U3" s="380">
        <v>44551</v>
      </c>
      <c r="V3" s="380">
        <v>44566</v>
      </c>
      <c r="W3" s="380">
        <v>44579</v>
      </c>
      <c r="X3" s="383">
        <v>44593</v>
      </c>
      <c r="Y3" s="383">
        <v>44607</v>
      </c>
      <c r="Z3" s="383">
        <v>44621</v>
      </c>
      <c r="AA3" s="380">
        <v>44636</v>
      </c>
      <c r="AB3" s="169" t="s">
        <v>60</v>
      </c>
      <c r="AC3" s="171" t="s">
        <v>61</v>
      </c>
      <c r="AD3" s="168" t="s">
        <v>62</v>
      </c>
    </row>
    <row r="4" spans="1:32" s="276" customFormat="1" ht="14.1" customHeight="1" x14ac:dyDescent="0.15">
      <c r="A4" s="1495" t="s">
        <v>63</v>
      </c>
      <c r="B4" s="274" t="s">
        <v>64</v>
      </c>
      <c r="C4" s="224"/>
      <c r="D4" s="225" t="s">
        <v>190</v>
      </c>
      <c r="E4" s="223" t="s">
        <v>192</v>
      </c>
      <c r="F4" s="223" t="s">
        <v>50</v>
      </c>
      <c r="G4" s="223" t="s">
        <v>190</v>
      </c>
      <c r="H4" s="223" t="s">
        <v>187</v>
      </c>
      <c r="I4" s="223" t="s">
        <v>186</v>
      </c>
      <c r="J4" s="223" t="s">
        <v>177</v>
      </c>
      <c r="K4" s="223" t="s">
        <v>50</v>
      </c>
      <c r="L4" s="223" t="s">
        <v>190</v>
      </c>
      <c r="M4" s="223" t="s">
        <v>193</v>
      </c>
      <c r="N4" s="223" t="s">
        <v>186</v>
      </c>
      <c r="O4" s="254" t="s">
        <v>189</v>
      </c>
      <c r="P4" s="225" t="s">
        <v>50</v>
      </c>
      <c r="Q4" s="223" t="s">
        <v>186</v>
      </c>
      <c r="R4" s="223" t="s">
        <v>50</v>
      </c>
      <c r="S4" s="223" t="s">
        <v>194</v>
      </c>
      <c r="T4" s="223" t="s">
        <v>195</v>
      </c>
      <c r="U4" s="223" t="s">
        <v>189</v>
      </c>
      <c r="V4" s="223" t="s">
        <v>196</v>
      </c>
      <c r="W4" s="223" t="s">
        <v>126</v>
      </c>
      <c r="X4" s="226" t="s">
        <v>186</v>
      </c>
      <c r="Y4" s="226" t="s">
        <v>190</v>
      </c>
      <c r="Z4" s="226" t="s">
        <v>188</v>
      </c>
      <c r="AA4" s="223" t="s">
        <v>126</v>
      </c>
      <c r="AB4" s="225" t="s">
        <v>65</v>
      </c>
      <c r="AC4" s="253" t="s">
        <v>65</v>
      </c>
      <c r="AD4" s="254" t="s">
        <v>65</v>
      </c>
    </row>
    <row r="5" spans="1:32" s="276" customFormat="1" ht="14.1" customHeight="1" x14ac:dyDescent="0.15">
      <c r="A5" s="1496"/>
      <c r="B5" s="277" t="s">
        <v>94</v>
      </c>
      <c r="C5" s="191"/>
      <c r="D5" s="189" t="s">
        <v>126</v>
      </c>
      <c r="E5" s="189" t="s">
        <v>50</v>
      </c>
      <c r="F5" s="189" t="s">
        <v>197</v>
      </c>
      <c r="G5" s="189" t="s">
        <v>189</v>
      </c>
      <c r="H5" s="189" t="s">
        <v>126</v>
      </c>
      <c r="I5" s="189" t="s">
        <v>126</v>
      </c>
      <c r="J5" s="189" t="s">
        <v>127</v>
      </c>
      <c r="K5" s="189" t="s">
        <v>186</v>
      </c>
      <c r="L5" s="189" t="s">
        <v>126</v>
      </c>
      <c r="M5" s="189" t="s">
        <v>127</v>
      </c>
      <c r="N5" s="189" t="s">
        <v>125</v>
      </c>
      <c r="O5" s="135" t="s">
        <v>128</v>
      </c>
      <c r="P5" s="114" t="s">
        <v>128</v>
      </c>
      <c r="Q5" s="189" t="s">
        <v>191</v>
      </c>
      <c r="R5" s="189" t="s">
        <v>49</v>
      </c>
      <c r="S5" s="189" t="s">
        <v>198</v>
      </c>
      <c r="T5" s="189" t="s">
        <v>186</v>
      </c>
      <c r="U5" s="189" t="s">
        <v>50</v>
      </c>
      <c r="V5" s="189" t="s">
        <v>199</v>
      </c>
      <c r="W5" s="189" t="s">
        <v>186</v>
      </c>
      <c r="X5" s="190" t="s">
        <v>186</v>
      </c>
      <c r="Y5" s="190" t="s">
        <v>200</v>
      </c>
      <c r="Z5" s="190" t="s">
        <v>50</v>
      </c>
      <c r="AA5" s="189" t="s">
        <v>125</v>
      </c>
      <c r="AB5" s="114" t="s">
        <v>65</v>
      </c>
      <c r="AC5" s="110" t="s">
        <v>65</v>
      </c>
      <c r="AD5" s="135" t="s">
        <v>65</v>
      </c>
    </row>
    <row r="6" spans="1:32" s="276" customFormat="1" ht="14.1" customHeight="1" x14ac:dyDescent="0.15">
      <c r="A6" s="1496"/>
      <c r="B6" s="279" t="s">
        <v>67</v>
      </c>
      <c r="C6" s="371"/>
      <c r="D6" s="281" t="s">
        <v>128</v>
      </c>
      <c r="E6" s="281" t="s">
        <v>50</v>
      </c>
      <c r="F6" s="281" t="s">
        <v>201</v>
      </c>
      <c r="G6" s="281" t="s">
        <v>49</v>
      </c>
      <c r="H6" s="281" t="s">
        <v>202</v>
      </c>
      <c r="I6" s="281" t="s">
        <v>128</v>
      </c>
      <c r="J6" s="281" t="s">
        <v>127</v>
      </c>
      <c r="K6" s="281" t="s">
        <v>186</v>
      </c>
      <c r="L6" s="281" t="s">
        <v>201</v>
      </c>
      <c r="M6" s="281" t="s">
        <v>128</v>
      </c>
      <c r="N6" s="281" t="s">
        <v>186</v>
      </c>
      <c r="O6" s="282" t="s">
        <v>186</v>
      </c>
      <c r="P6" s="280" t="s">
        <v>186</v>
      </c>
      <c r="Q6" s="281" t="s">
        <v>126</v>
      </c>
      <c r="R6" s="281" t="s">
        <v>177</v>
      </c>
      <c r="S6" s="281" t="s">
        <v>197</v>
      </c>
      <c r="T6" s="281" t="s">
        <v>191</v>
      </c>
      <c r="U6" s="281" t="s">
        <v>126</v>
      </c>
      <c r="V6" s="281" t="s">
        <v>203</v>
      </c>
      <c r="W6" s="281" t="s">
        <v>204</v>
      </c>
      <c r="X6" s="283" t="s">
        <v>199</v>
      </c>
      <c r="Y6" s="283" t="s">
        <v>126</v>
      </c>
      <c r="Z6" s="283" t="s">
        <v>190</v>
      </c>
      <c r="AA6" s="281" t="s">
        <v>50</v>
      </c>
      <c r="AB6" s="280" t="s">
        <v>65</v>
      </c>
      <c r="AC6" s="284" t="s">
        <v>65</v>
      </c>
      <c r="AD6" s="282" t="s">
        <v>65</v>
      </c>
    </row>
    <row r="7" spans="1:32" s="103" customFormat="1" ht="14.1" customHeight="1" thickBot="1" x14ac:dyDescent="0.2">
      <c r="A7" s="1497"/>
      <c r="B7" s="766" t="s">
        <v>68</v>
      </c>
      <c r="C7" s="243" t="s">
        <v>69</v>
      </c>
      <c r="D7" s="246">
        <v>12.5</v>
      </c>
      <c r="E7" s="246">
        <v>15</v>
      </c>
      <c r="F7" s="246">
        <v>19.5</v>
      </c>
      <c r="G7" s="246">
        <v>21.5</v>
      </c>
      <c r="H7" s="246">
        <v>24</v>
      </c>
      <c r="I7" s="246">
        <v>25</v>
      </c>
      <c r="J7" s="246">
        <v>29</v>
      </c>
      <c r="K7" s="246">
        <v>30</v>
      </c>
      <c r="L7" s="246">
        <v>28</v>
      </c>
      <c r="M7" s="246">
        <v>28.5</v>
      </c>
      <c r="N7" s="246">
        <v>25.5</v>
      </c>
      <c r="O7" s="287">
        <v>25.5</v>
      </c>
      <c r="P7" s="267">
        <v>25.5</v>
      </c>
      <c r="Q7" s="246">
        <v>17</v>
      </c>
      <c r="R7" s="246">
        <v>17.5</v>
      </c>
      <c r="S7" s="246">
        <v>12.5</v>
      </c>
      <c r="T7" s="246">
        <v>12</v>
      </c>
      <c r="U7" s="246">
        <v>10.5</v>
      </c>
      <c r="V7" s="246">
        <v>5.5</v>
      </c>
      <c r="W7" s="246">
        <v>6</v>
      </c>
      <c r="X7" s="248">
        <v>7</v>
      </c>
      <c r="Y7" s="248">
        <v>7</v>
      </c>
      <c r="Z7" s="248">
        <v>8.5</v>
      </c>
      <c r="AA7" s="246">
        <v>13</v>
      </c>
      <c r="AB7" s="1203">
        <v>18</v>
      </c>
      <c r="AC7" s="1247">
        <v>30</v>
      </c>
      <c r="AD7" s="287">
        <v>5.5</v>
      </c>
    </row>
    <row r="8" spans="1:32" s="103" customFormat="1" ht="14.1" customHeight="1" x14ac:dyDescent="0.15">
      <c r="A8" s="1446" t="s">
        <v>96</v>
      </c>
      <c r="B8" s="222" t="s">
        <v>71</v>
      </c>
      <c r="C8" s="180" t="s">
        <v>69</v>
      </c>
      <c r="D8" s="288">
        <v>20.5</v>
      </c>
      <c r="E8" s="289">
        <v>20.5</v>
      </c>
      <c r="F8" s="289">
        <v>21.5</v>
      </c>
      <c r="G8" s="289">
        <v>22.5</v>
      </c>
      <c r="H8" s="289">
        <v>23</v>
      </c>
      <c r="I8" s="289">
        <v>24</v>
      </c>
      <c r="J8" s="289">
        <v>25</v>
      </c>
      <c r="K8" s="289">
        <v>26.5</v>
      </c>
      <c r="L8" s="289">
        <v>27</v>
      </c>
      <c r="M8" s="289">
        <v>25.5</v>
      </c>
      <c r="N8" s="289">
        <v>26</v>
      </c>
      <c r="O8" s="290">
        <v>25.5</v>
      </c>
      <c r="P8" s="288">
        <v>26</v>
      </c>
      <c r="Q8" s="289">
        <v>23.5</v>
      </c>
      <c r="R8" s="289">
        <v>23</v>
      </c>
      <c r="S8" s="289">
        <v>21.5</v>
      </c>
      <c r="T8" s="289">
        <v>21</v>
      </c>
      <c r="U8" s="289">
        <v>20</v>
      </c>
      <c r="V8" s="289">
        <v>18.5</v>
      </c>
      <c r="W8" s="289">
        <v>18.5</v>
      </c>
      <c r="X8" s="291">
        <v>18.5</v>
      </c>
      <c r="Y8" s="291">
        <v>18</v>
      </c>
      <c r="Z8" s="291">
        <v>18</v>
      </c>
      <c r="AA8" s="290">
        <v>20</v>
      </c>
      <c r="AB8" s="923">
        <v>22.5</v>
      </c>
      <c r="AC8" s="1141">
        <v>27</v>
      </c>
      <c r="AD8" s="922">
        <v>18</v>
      </c>
    </row>
    <row r="9" spans="1:32" s="103" customFormat="1" ht="14.1" customHeight="1" x14ac:dyDescent="0.15">
      <c r="A9" s="1498"/>
      <c r="B9" s="192" t="s">
        <v>72</v>
      </c>
      <c r="C9" s="182" t="s">
        <v>73</v>
      </c>
      <c r="D9" s="1132">
        <v>2.5</v>
      </c>
      <c r="E9" s="1132">
        <v>3</v>
      </c>
      <c r="F9" s="1132">
        <v>3</v>
      </c>
      <c r="G9" s="1132">
        <v>3.5</v>
      </c>
      <c r="H9" s="1132">
        <v>4</v>
      </c>
      <c r="I9" s="1132">
        <v>3.5</v>
      </c>
      <c r="J9" s="1132">
        <v>3</v>
      </c>
      <c r="K9" s="1132">
        <v>4</v>
      </c>
      <c r="L9" s="1132">
        <v>3</v>
      </c>
      <c r="M9" s="1132">
        <v>4.5</v>
      </c>
      <c r="N9" s="1132">
        <v>3.5</v>
      </c>
      <c r="O9" s="1134">
        <v>3.5</v>
      </c>
      <c r="P9" s="1135">
        <v>3</v>
      </c>
      <c r="Q9" s="1132">
        <v>3.5</v>
      </c>
      <c r="R9" s="1132">
        <v>2.5</v>
      </c>
      <c r="S9" s="1132">
        <v>3</v>
      </c>
      <c r="T9" s="1133">
        <v>3</v>
      </c>
      <c r="U9" s="1133">
        <v>2.5</v>
      </c>
      <c r="V9" s="1133">
        <v>2.5</v>
      </c>
      <c r="W9" s="1133">
        <v>3</v>
      </c>
      <c r="X9" s="1019">
        <v>3</v>
      </c>
      <c r="Y9" s="1019">
        <v>3</v>
      </c>
      <c r="Z9" s="1019">
        <v>2.5</v>
      </c>
      <c r="AA9" s="1133">
        <v>2</v>
      </c>
      <c r="AB9" s="1115">
        <v>3</v>
      </c>
      <c r="AC9" s="1120">
        <v>4.5</v>
      </c>
      <c r="AD9" s="1117">
        <v>2</v>
      </c>
    </row>
    <row r="10" spans="1:32" s="103" customFormat="1" ht="14.1" customHeight="1" x14ac:dyDescent="0.15">
      <c r="A10" s="1498"/>
      <c r="B10" s="192" t="s">
        <v>0</v>
      </c>
      <c r="C10" s="182" t="s">
        <v>4</v>
      </c>
      <c r="D10" s="183">
        <v>7.4</v>
      </c>
      <c r="E10" s="183">
        <v>7.2</v>
      </c>
      <c r="F10" s="183">
        <v>7.4</v>
      </c>
      <c r="G10" s="183">
        <v>7.4</v>
      </c>
      <c r="H10" s="183">
        <v>7.4</v>
      </c>
      <c r="I10" s="183">
        <v>7.3</v>
      </c>
      <c r="J10" s="183">
        <v>7.3</v>
      </c>
      <c r="K10" s="183">
        <v>7.3</v>
      </c>
      <c r="L10" s="183">
        <v>7.2</v>
      </c>
      <c r="M10" s="183">
        <v>7.4</v>
      </c>
      <c r="N10" s="183">
        <v>7.5</v>
      </c>
      <c r="O10" s="227">
        <v>7.3</v>
      </c>
      <c r="P10" s="185">
        <v>7.3</v>
      </c>
      <c r="Q10" s="183">
        <v>7.4</v>
      </c>
      <c r="R10" s="183">
        <v>7.5</v>
      </c>
      <c r="S10" s="183">
        <v>7.4</v>
      </c>
      <c r="T10" s="183">
        <v>7.4</v>
      </c>
      <c r="U10" s="183">
        <v>7.3</v>
      </c>
      <c r="V10" s="183">
        <v>7.5</v>
      </c>
      <c r="W10" s="183">
        <v>7.5</v>
      </c>
      <c r="X10" s="186">
        <v>7.5</v>
      </c>
      <c r="Y10" s="186">
        <v>7.4</v>
      </c>
      <c r="Z10" s="186">
        <v>7.3</v>
      </c>
      <c r="AA10" s="183">
        <v>7.2</v>
      </c>
      <c r="AB10" s="927" t="s">
        <v>136</v>
      </c>
      <c r="AC10" s="187">
        <v>7.5</v>
      </c>
      <c r="AD10" s="184">
        <v>7.2</v>
      </c>
    </row>
    <row r="11" spans="1:32" s="103" customFormat="1" ht="14.1" customHeight="1" x14ac:dyDescent="0.15">
      <c r="A11" s="1498"/>
      <c r="B11" s="192" t="s">
        <v>1</v>
      </c>
      <c r="C11" s="182" t="s">
        <v>12</v>
      </c>
      <c r="D11" s="189">
        <v>170</v>
      </c>
      <c r="E11" s="189">
        <v>190</v>
      </c>
      <c r="F11" s="189">
        <v>120</v>
      </c>
      <c r="G11" s="189">
        <v>150</v>
      </c>
      <c r="H11" s="189">
        <v>150</v>
      </c>
      <c r="I11" s="189">
        <v>130</v>
      </c>
      <c r="J11" s="189">
        <v>180</v>
      </c>
      <c r="K11" s="189">
        <v>170</v>
      </c>
      <c r="L11" s="189">
        <v>210</v>
      </c>
      <c r="M11" s="189">
        <v>150</v>
      </c>
      <c r="N11" s="189">
        <v>120</v>
      </c>
      <c r="O11" s="191">
        <v>170</v>
      </c>
      <c r="P11" s="114">
        <v>160</v>
      </c>
      <c r="Q11" s="189">
        <v>120</v>
      </c>
      <c r="R11" s="189">
        <v>140</v>
      </c>
      <c r="S11" s="189">
        <v>140</v>
      </c>
      <c r="T11" s="189">
        <v>160</v>
      </c>
      <c r="U11" s="189">
        <v>220</v>
      </c>
      <c r="V11" s="189">
        <v>160</v>
      </c>
      <c r="W11" s="189">
        <v>130</v>
      </c>
      <c r="X11" s="190">
        <v>130</v>
      </c>
      <c r="Y11" s="190">
        <v>130</v>
      </c>
      <c r="Z11" s="190">
        <v>160</v>
      </c>
      <c r="AA11" s="189">
        <v>220</v>
      </c>
      <c r="AB11" s="114">
        <v>160</v>
      </c>
      <c r="AC11" s="110">
        <v>220</v>
      </c>
      <c r="AD11" s="135">
        <v>120</v>
      </c>
    </row>
    <row r="12" spans="1:32" s="103" customFormat="1" ht="14.1" customHeight="1" x14ac:dyDescent="0.15">
      <c r="A12" s="1498"/>
      <c r="B12" s="192" t="s">
        <v>2</v>
      </c>
      <c r="C12" s="182" t="s">
        <v>10</v>
      </c>
      <c r="D12" s="189">
        <v>280</v>
      </c>
      <c r="E12" s="189">
        <v>180</v>
      </c>
      <c r="F12" s="189">
        <v>150</v>
      </c>
      <c r="G12" s="189">
        <v>130</v>
      </c>
      <c r="H12" s="189">
        <v>110</v>
      </c>
      <c r="I12" s="189">
        <v>160</v>
      </c>
      <c r="J12" s="189">
        <v>160</v>
      </c>
      <c r="K12" s="189">
        <v>120</v>
      </c>
      <c r="L12" s="189">
        <v>130</v>
      </c>
      <c r="M12" s="189">
        <v>100</v>
      </c>
      <c r="N12" s="189">
        <v>130</v>
      </c>
      <c r="O12" s="191">
        <v>140</v>
      </c>
      <c r="P12" s="114">
        <v>180</v>
      </c>
      <c r="Q12" s="189">
        <v>120</v>
      </c>
      <c r="R12" s="189">
        <v>180</v>
      </c>
      <c r="S12" s="189">
        <v>140</v>
      </c>
      <c r="T12" s="189">
        <v>160</v>
      </c>
      <c r="U12" s="189">
        <v>210</v>
      </c>
      <c r="V12" s="189">
        <v>150</v>
      </c>
      <c r="W12" s="189">
        <v>130</v>
      </c>
      <c r="X12" s="190">
        <v>140</v>
      </c>
      <c r="Y12" s="190">
        <v>120</v>
      </c>
      <c r="Z12" s="190">
        <v>170</v>
      </c>
      <c r="AA12" s="189">
        <v>260</v>
      </c>
      <c r="AB12" s="114">
        <v>160</v>
      </c>
      <c r="AC12" s="110">
        <v>280</v>
      </c>
      <c r="AD12" s="135">
        <v>100</v>
      </c>
    </row>
    <row r="13" spans="1:32" s="103" customFormat="1" ht="14.1" customHeight="1" x14ac:dyDescent="0.15">
      <c r="A13" s="1498"/>
      <c r="B13" s="192" t="s">
        <v>3</v>
      </c>
      <c r="C13" s="182" t="s">
        <v>10</v>
      </c>
      <c r="D13" s="189">
        <v>150</v>
      </c>
      <c r="E13" s="189">
        <v>120</v>
      </c>
      <c r="F13" s="189">
        <v>110</v>
      </c>
      <c r="G13" s="189">
        <v>98</v>
      </c>
      <c r="H13" s="189">
        <v>86</v>
      </c>
      <c r="I13" s="189">
        <v>110</v>
      </c>
      <c r="J13" s="189">
        <v>100</v>
      </c>
      <c r="K13" s="189">
        <v>90</v>
      </c>
      <c r="L13" s="189">
        <v>92</v>
      </c>
      <c r="M13" s="189">
        <v>83</v>
      </c>
      <c r="N13" s="189">
        <v>91</v>
      </c>
      <c r="O13" s="191">
        <v>110</v>
      </c>
      <c r="P13" s="114">
        <v>100</v>
      </c>
      <c r="Q13" s="189">
        <v>95</v>
      </c>
      <c r="R13" s="189">
        <v>100</v>
      </c>
      <c r="S13" s="189">
        <v>98</v>
      </c>
      <c r="T13" s="189">
        <v>99</v>
      </c>
      <c r="U13" s="189">
        <v>110</v>
      </c>
      <c r="V13" s="189">
        <v>130</v>
      </c>
      <c r="W13" s="189">
        <v>99</v>
      </c>
      <c r="X13" s="190">
        <v>100</v>
      </c>
      <c r="Y13" s="190">
        <v>93</v>
      </c>
      <c r="Z13" s="190">
        <v>110</v>
      </c>
      <c r="AA13" s="189">
        <v>150</v>
      </c>
      <c r="AB13" s="114">
        <v>110</v>
      </c>
      <c r="AC13" s="110">
        <v>150</v>
      </c>
      <c r="AD13" s="135">
        <v>83</v>
      </c>
    </row>
    <row r="14" spans="1:32" s="297" customFormat="1" ht="14.1" customHeight="1" x14ac:dyDescent="0.15">
      <c r="A14" s="1498"/>
      <c r="B14" s="296" t="s">
        <v>74</v>
      </c>
      <c r="C14" s="340" t="s">
        <v>75</v>
      </c>
      <c r="D14" s="117" t="s">
        <v>4</v>
      </c>
      <c r="E14" s="118" t="s">
        <v>4</v>
      </c>
      <c r="F14" s="118" t="s">
        <v>4</v>
      </c>
      <c r="G14" s="118" t="s">
        <v>4</v>
      </c>
      <c r="H14" s="118" t="s">
        <v>4</v>
      </c>
      <c r="I14" s="118" t="s">
        <v>4</v>
      </c>
      <c r="J14" s="118" t="s">
        <v>4</v>
      </c>
      <c r="K14" s="118" t="s">
        <v>4</v>
      </c>
      <c r="L14" s="118">
        <v>500000</v>
      </c>
      <c r="M14" s="118" t="s">
        <v>4</v>
      </c>
      <c r="N14" s="118" t="s">
        <v>4</v>
      </c>
      <c r="O14" s="119" t="s">
        <v>4</v>
      </c>
      <c r="P14" s="117" t="s">
        <v>4</v>
      </c>
      <c r="Q14" s="118" t="s">
        <v>4</v>
      </c>
      <c r="R14" s="118" t="s">
        <v>4</v>
      </c>
      <c r="S14" s="118" t="s">
        <v>4</v>
      </c>
      <c r="T14" s="118" t="s">
        <v>4</v>
      </c>
      <c r="U14" s="118" t="s">
        <v>4</v>
      </c>
      <c r="V14" s="118" t="s">
        <v>4</v>
      </c>
      <c r="W14" s="118" t="s">
        <v>4</v>
      </c>
      <c r="X14" s="120">
        <v>54000</v>
      </c>
      <c r="Y14" s="120" t="s">
        <v>4</v>
      </c>
      <c r="Z14" s="120" t="s">
        <v>4</v>
      </c>
      <c r="AA14" s="118" t="s">
        <v>4</v>
      </c>
      <c r="AB14" s="117">
        <v>280000</v>
      </c>
      <c r="AC14" s="121">
        <v>500000</v>
      </c>
      <c r="AD14" s="116">
        <v>54000</v>
      </c>
    </row>
    <row r="15" spans="1:32" s="103" customFormat="1" ht="14.1" customHeight="1" x14ac:dyDescent="0.15">
      <c r="A15" s="1498"/>
      <c r="B15" s="193" t="s">
        <v>76</v>
      </c>
      <c r="C15" s="194" t="s">
        <v>10</v>
      </c>
      <c r="D15" s="939">
        <v>39</v>
      </c>
      <c r="E15" s="936">
        <v>39</v>
      </c>
      <c r="F15" s="936">
        <v>34</v>
      </c>
      <c r="G15" s="936">
        <v>31</v>
      </c>
      <c r="H15" s="936">
        <v>30</v>
      </c>
      <c r="I15" s="936">
        <v>32</v>
      </c>
      <c r="J15" s="936">
        <v>35</v>
      </c>
      <c r="K15" s="936">
        <v>31</v>
      </c>
      <c r="L15" s="936">
        <v>27</v>
      </c>
      <c r="M15" s="936">
        <v>24</v>
      </c>
      <c r="N15" s="936">
        <v>27</v>
      </c>
      <c r="O15" s="938">
        <v>30</v>
      </c>
      <c r="P15" s="939">
        <v>30</v>
      </c>
      <c r="Q15" s="936">
        <v>32</v>
      </c>
      <c r="R15" s="936">
        <v>33</v>
      </c>
      <c r="S15" s="936">
        <v>32</v>
      </c>
      <c r="T15" s="936">
        <v>32</v>
      </c>
      <c r="U15" s="937">
        <v>36</v>
      </c>
      <c r="V15" s="936">
        <v>35</v>
      </c>
      <c r="W15" s="936">
        <v>37</v>
      </c>
      <c r="X15" s="940">
        <v>33</v>
      </c>
      <c r="Y15" s="940">
        <v>35</v>
      </c>
      <c r="Z15" s="940">
        <v>33</v>
      </c>
      <c r="AA15" s="936">
        <v>33</v>
      </c>
      <c r="AB15" s="939">
        <v>33</v>
      </c>
      <c r="AC15" s="942">
        <v>39</v>
      </c>
      <c r="AD15" s="943">
        <v>24</v>
      </c>
    </row>
    <row r="16" spans="1:32" s="103" customFormat="1" ht="14.1" customHeight="1" x14ac:dyDescent="0.15">
      <c r="A16" s="1498"/>
      <c r="B16" s="202" t="s">
        <v>77</v>
      </c>
      <c r="C16" s="203" t="s">
        <v>10</v>
      </c>
      <c r="D16" s="973">
        <v>25</v>
      </c>
      <c r="E16" s="973">
        <v>23</v>
      </c>
      <c r="F16" s="973">
        <v>23</v>
      </c>
      <c r="G16" s="973">
        <v>22</v>
      </c>
      <c r="H16" s="973">
        <v>20</v>
      </c>
      <c r="I16" s="973">
        <v>21</v>
      </c>
      <c r="J16" s="973">
        <v>21</v>
      </c>
      <c r="K16" s="973">
        <v>20</v>
      </c>
      <c r="L16" s="973">
        <v>17</v>
      </c>
      <c r="M16" s="973">
        <v>17</v>
      </c>
      <c r="N16" s="973">
        <v>19</v>
      </c>
      <c r="O16" s="975">
        <v>18</v>
      </c>
      <c r="P16" s="976">
        <v>22</v>
      </c>
      <c r="Q16" s="973">
        <v>25</v>
      </c>
      <c r="R16" s="973">
        <v>22</v>
      </c>
      <c r="S16" s="973">
        <v>23</v>
      </c>
      <c r="T16" s="973">
        <v>22</v>
      </c>
      <c r="U16" s="974">
        <v>22</v>
      </c>
      <c r="V16" s="973">
        <v>27</v>
      </c>
      <c r="W16" s="973">
        <v>25</v>
      </c>
      <c r="X16" s="977">
        <v>22</v>
      </c>
      <c r="Y16" s="977">
        <v>22</v>
      </c>
      <c r="Z16" s="977">
        <v>22</v>
      </c>
      <c r="AA16" s="973">
        <v>25</v>
      </c>
      <c r="AB16" s="976">
        <v>22</v>
      </c>
      <c r="AC16" s="980">
        <v>27</v>
      </c>
      <c r="AD16" s="981">
        <v>17</v>
      </c>
    </row>
    <row r="17" spans="1:30" s="103" customFormat="1" ht="14.1" customHeight="1" x14ac:dyDescent="0.15">
      <c r="A17" s="1498"/>
      <c r="B17" s="192" t="s">
        <v>78</v>
      </c>
      <c r="C17" s="182" t="s">
        <v>10</v>
      </c>
      <c r="D17" s="929">
        <v>14</v>
      </c>
      <c r="E17" s="929">
        <v>15</v>
      </c>
      <c r="F17" s="929">
        <v>12</v>
      </c>
      <c r="G17" s="929">
        <v>9.1999999999999993</v>
      </c>
      <c r="H17" s="929">
        <v>9.8000000000000007</v>
      </c>
      <c r="I17" s="929">
        <v>11</v>
      </c>
      <c r="J17" s="929">
        <v>14</v>
      </c>
      <c r="K17" s="929">
        <v>11</v>
      </c>
      <c r="L17" s="929">
        <v>10</v>
      </c>
      <c r="M17" s="929">
        <v>7.1</v>
      </c>
      <c r="N17" s="929">
        <v>8.1999999999999993</v>
      </c>
      <c r="O17" s="931">
        <v>11</v>
      </c>
      <c r="P17" s="928">
        <v>7.6</v>
      </c>
      <c r="Q17" s="929">
        <v>6.7</v>
      </c>
      <c r="R17" s="929">
        <v>12</v>
      </c>
      <c r="S17" s="929">
        <v>8.8000000000000007</v>
      </c>
      <c r="T17" s="929">
        <v>9.9</v>
      </c>
      <c r="U17" s="930">
        <v>13</v>
      </c>
      <c r="V17" s="929">
        <v>7.8</v>
      </c>
      <c r="W17" s="929">
        <v>12</v>
      </c>
      <c r="X17" s="932">
        <v>12</v>
      </c>
      <c r="Y17" s="932">
        <v>13</v>
      </c>
      <c r="Z17" s="932">
        <v>11</v>
      </c>
      <c r="AA17" s="929">
        <v>8.1</v>
      </c>
      <c r="AB17" s="953">
        <v>11</v>
      </c>
      <c r="AC17" s="934">
        <v>15</v>
      </c>
      <c r="AD17" s="935">
        <v>6.7</v>
      </c>
    </row>
    <row r="18" spans="1:30" s="103" customFormat="1" ht="14.1" customHeight="1" x14ac:dyDescent="0.15">
      <c r="A18" s="1498"/>
      <c r="B18" s="192" t="s">
        <v>79</v>
      </c>
      <c r="C18" s="182" t="s">
        <v>10</v>
      </c>
      <c r="D18" s="929" t="s">
        <v>4</v>
      </c>
      <c r="E18" s="929" t="s">
        <v>4</v>
      </c>
      <c r="F18" s="929" t="s">
        <v>4</v>
      </c>
      <c r="G18" s="929" t="s">
        <v>4</v>
      </c>
      <c r="H18" s="929" t="s">
        <v>4</v>
      </c>
      <c r="I18" s="929" t="s">
        <v>4</v>
      </c>
      <c r="J18" s="929" t="s">
        <v>4</v>
      </c>
      <c r="K18" s="929" t="s">
        <v>4</v>
      </c>
      <c r="L18" s="929" t="s">
        <v>173</v>
      </c>
      <c r="M18" s="929" t="s">
        <v>4</v>
      </c>
      <c r="N18" s="929" t="s">
        <v>4</v>
      </c>
      <c r="O18" s="931" t="s">
        <v>4</v>
      </c>
      <c r="P18" s="928" t="s">
        <v>4</v>
      </c>
      <c r="Q18" s="929" t="s">
        <v>4</v>
      </c>
      <c r="R18" s="929" t="s">
        <v>4</v>
      </c>
      <c r="S18" s="929" t="s">
        <v>4</v>
      </c>
      <c r="T18" s="929" t="s">
        <v>4</v>
      </c>
      <c r="U18" s="929" t="s">
        <v>4</v>
      </c>
      <c r="V18" s="929" t="s">
        <v>4</v>
      </c>
      <c r="W18" s="929" t="s">
        <v>4</v>
      </c>
      <c r="X18" s="932">
        <v>0.3</v>
      </c>
      <c r="Y18" s="932" t="s">
        <v>4</v>
      </c>
      <c r="Z18" s="932" t="s">
        <v>4</v>
      </c>
      <c r="AA18" s="929" t="s">
        <v>4</v>
      </c>
      <c r="AB18" s="928">
        <v>0.2</v>
      </c>
      <c r="AC18" s="934">
        <v>0.3</v>
      </c>
      <c r="AD18" s="935" t="s">
        <v>173</v>
      </c>
    </row>
    <row r="19" spans="1:30" s="103" customFormat="1" ht="14.1" customHeight="1" x14ac:dyDescent="0.15">
      <c r="A19" s="1498"/>
      <c r="B19" s="235" t="s">
        <v>80</v>
      </c>
      <c r="C19" s="236" t="s">
        <v>10</v>
      </c>
      <c r="D19" s="962" t="s">
        <v>4</v>
      </c>
      <c r="E19" s="962" t="s">
        <v>4</v>
      </c>
      <c r="F19" s="962" t="s">
        <v>4</v>
      </c>
      <c r="G19" s="962" t="s">
        <v>4</v>
      </c>
      <c r="H19" s="962" t="s">
        <v>4</v>
      </c>
      <c r="I19" s="962" t="s">
        <v>4</v>
      </c>
      <c r="J19" s="962" t="s">
        <v>4</v>
      </c>
      <c r="K19" s="962" t="s">
        <v>4</v>
      </c>
      <c r="L19" s="962" t="s">
        <v>173</v>
      </c>
      <c r="M19" s="962" t="s">
        <v>4</v>
      </c>
      <c r="N19" s="962" t="s">
        <v>4</v>
      </c>
      <c r="O19" s="1138" t="s">
        <v>4</v>
      </c>
      <c r="P19" s="947" t="s">
        <v>4</v>
      </c>
      <c r="Q19" s="962" t="s">
        <v>4</v>
      </c>
      <c r="R19" s="962" t="s">
        <v>4</v>
      </c>
      <c r="S19" s="962" t="s">
        <v>4</v>
      </c>
      <c r="T19" s="962" t="s">
        <v>4</v>
      </c>
      <c r="U19" s="962" t="s">
        <v>4</v>
      </c>
      <c r="V19" s="962" t="s">
        <v>4</v>
      </c>
      <c r="W19" s="962" t="s">
        <v>4</v>
      </c>
      <c r="X19" s="965" t="s">
        <v>173</v>
      </c>
      <c r="Y19" s="965" t="s">
        <v>4</v>
      </c>
      <c r="Z19" s="965" t="s">
        <v>4</v>
      </c>
      <c r="AA19" s="962" t="s">
        <v>4</v>
      </c>
      <c r="AB19" s="947" t="s">
        <v>173</v>
      </c>
      <c r="AC19" s="949" t="s">
        <v>173</v>
      </c>
      <c r="AD19" s="950" t="s">
        <v>173</v>
      </c>
    </row>
    <row r="20" spans="1:30" s="103" customFormat="1" ht="14.1" customHeight="1" thickBot="1" x14ac:dyDescent="0.2">
      <c r="A20" s="1499"/>
      <c r="B20" s="303" t="s">
        <v>81</v>
      </c>
      <c r="C20" s="341" t="s">
        <v>10</v>
      </c>
      <c r="D20" s="1088">
        <v>4.0999999999999996</v>
      </c>
      <c r="E20" s="1088">
        <v>4.4000000000000004</v>
      </c>
      <c r="F20" s="1088">
        <v>3.7</v>
      </c>
      <c r="G20" s="1088">
        <v>3.2</v>
      </c>
      <c r="H20" s="1088">
        <v>3</v>
      </c>
      <c r="I20" s="1088">
        <v>3.4</v>
      </c>
      <c r="J20" s="1088">
        <v>4.3</v>
      </c>
      <c r="K20" s="1088">
        <v>3.9</v>
      </c>
      <c r="L20" s="1088">
        <v>2.5</v>
      </c>
      <c r="M20" s="1088">
        <v>2.5</v>
      </c>
      <c r="N20" s="1088">
        <v>2.7</v>
      </c>
      <c r="O20" s="1091">
        <v>3.2</v>
      </c>
      <c r="P20" s="1087">
        <v>3.1</v>
      </c>
      <c r="Q20" s="1088">
        <v>3</v>
      </c>
      <c r="R20" s="1088">
        <v>3.2</v>
      </c>
      <c r="S20" s="1088">
        <v>3.6</v>
      </c>
      <c r="T20" s="1090">
        <v>3.6</v>
      </c>
      <c r="U20" s="1090">
        <v>3.2</v>
      </c>
      <c r="V20" s="1090">
        <v>3.4</v>
      </c>
      <c r="W20" s="1090">
        <v>3.6</v>
      </c>
      <c r="X20" s="1089">
        <v>3.8</v>
      </c>
      <c r="Y20" s="1089">
        <v>3.2</v>
      </c>
      <c r="Z20" s="1089">
        <v>3.9</v>
      </c>
      <c r="AA20" s="1088">
        <v>4.3</v>
      </c>
      <c r="AB20" s="990">
        <v>3.5</v>
      </c>
      <c r="AC20" s="1139">
        <v>4.4000000000000004</v>
      </c>
      <c r="AD20" s="1119">
        <v>2.5</v>
      </c>
    </row>
    <row r="21" spans="1:30" s="103" customFormat="1" ht="14.1" customHeight="1" x14ac:dyDescent="0.15">
      <c r="A21" s="1446" t="s">
        <v>83</v>
      </c>
      <c r="B21" s="222" t="s">
        <v>72</v>
      </c>
      <c r="C21" s="180" t="s">
        <v>73</v>
      </c>
      <c r="D21" s="1094">
        <v>3.5</v>
      </c>
      <c r="E21" s="1094">
        <v>4.5</v>
      </c>
      <c r="F21" s="1094">
        <v>3.5</v>
      </c>
      <c r="G21" s="1094">
        <v>4</v>
      </c>
      <c r="H21" s="1094">
        <v>4</v>
      </c>
      <c r="I21" s="1094">
        <v>4.5</v>
      </c>
      <c r="J21" s="1094">
        <v>3.5</v>
      </c>
      <c r="K21" s="1094">
        <v>4</v>
      </c>
      <c r="L21" s="1094">
        <v>3.5</v>
      </c>
      <c r="M21" s="1094">
        <v>5</v>
      </c>
      <c r="N21" s="1094">
        <v>3.5</v>
      </c>
      <c r="O21" s="1098">
        <v>4</v>
      </c>
      <c r="P21" s="1093">
        <v>3.5</v>
      </c>
      <c r="Q21" s="1094">
        <v>3.5</v>
      </c>
      <c r="R21" s="1094">
        <v>3.5</v>
      </c>
      <c r="S21" s="1094">
        <v>2.5</v>
      </c>
      <c r="T21" s="1094">
        <v>3</v>
      </c>
      <c r="U21" s="1094">
        <v>3.5</v>
      </c>
      <c r="V21" s="1094">
        <v>3.5</v>
      </c>
      <c r="W21" s="1094">
        <v>3</v>
      </c>
      <c r="X21" s="1095">
        <v>3</v>
      </c>
      <c r="Y21" s="1095">
        <v>3.5</v>
      </c>
      <c r="Z21" s="1095">
        <v>3</v>
      </c>
      <c r="AA21" s="1094">
        <v>3</v>
      </c>
      <c r="AB21" s="1115">
        <v>3.5</v>
      </c>
      <c r="AC21" s="1116">
        <v>5</v>
      </c>
      <c r="AD21" s="1137">
        <v>2.5</v>
      </c>
    </row>
    <row r="22" spans="1:30" s="103" customFormat="1" ht="14.1" customHeight="1" x14ac:dyDescent="0.15">
      <c r="A22" s="1498"/>
      <c r="B22" s="192" t="s">
        <v>0</v>
      </c>
      <c r="C22" s="182" t="s">
        <v>4</v>
      </c>
      <c r="D22" s="183">
        <v>7.4</v>
      </c>
      <c r="E22" s="183">
        <v>7.2</v>
      </c>
      <c r="F22" s="183">
        <v>7.3</v>
      </c>
      <c r="G22" s="183">
        <v>7.3</v>
      </c>
      <c r="H22" s="183">
        <v>7.2</v>
      </c>
      <c r="I22" s="183">
        <v>7.2</v>
      </c>
      <c r="J22" s="183">
        <v>7.1</v>
      </c>
      <c r="K22" s="183">
        <v>7.1</v>
      </c>
      <c r="L22" s="183">
        <v>7.1</v>
      </c>
      <c r="M22" s="183">
        <v>7.3</v>
      </c>
      <c r="N22" s="183">
        <v>7.3</v>
      </c>
      <c r="O22" s="227">
        <v>7.2</v>
      </c>
      <c r="P22" s="185">
        <v>7.1</v>
      </c>
      <c r="Q22" s="183">
        <v>7.3</v>
      </c>
      <c r="R22" s="183">
        <v>7.3</v>
      </c>
      <c r="S22" s="183">
        <v>7.3</v>
      </c>
      <c r="T22" s="183">
        <v>7.2</v>
      </c>
      <c r="U22" s="183">
        <v>7.2</v>
      </c>
      <c r="V22" s="183">
        <v>7.3</v>
      </c>
      <c r="W22" s="183">
        <v>7.4</v>
      </c>
      <c r="X22" s="186">
        <v>7.3</v>
      </c>
      <c r="Y22" s="186">
        <v>7.3</v>
      </c>
      <c r="Z22" s="186">
        <v>7.3</v>
      </c>
      <c r="AA22" s="183">
        <v>7.2</v>
      </c>
      <c r="AB22" s="927" t="s">
        <v>136</v>
      </c>
      <c r="AC22" s="187">
        <v>7.4</v>
      </c>
      <c r="AD22" s="184">
        <v>7.1</v>
      </c>
    </row>
    <row r="23" spans="1:30" s="103" customFormat="1" ht="14.1" customHeight="1" x14ac:dyDescent="0.15">
      <c r="A23" s="1498"/>
      <c r="B23" s="192" t="s">
        <v>1</v>
      </c>
      <c r="C23" s="182" t="s">
        <v>10</v>
      </c>
      <c r="D23" s="559">
        <v>120</v>
      </c>
      <c r="E23" s="559">
        <v>110</v>
      </c>
      <c r="F23" s="559">
        <v>110</v>
      </c>
      <c r="G23" s="559">
        <v>110</v>
      </c>
      <c r="H23" s="559">
        <v>110</v>
      </c>
      <c r="I23" s="559">
        <v>100</v>
      </c>
      <c r="J23" s="559">
        <v>110</v>
      </c>
      <c r="K23" s="559">
        <v>100</v>
      </c>
      <c r="L23" s="559">
        <v>120</v>
      </c>
      <c r="M23" s="559">
        <v>87</v>
      </c>
      <c r="N23" s="559">
        <v>99</v>
      </c>
      <c r="O23" s="574">
        <v>140</v>
      </c>
      <c r="P23" s="552">
        <v>120</v>
      </c>
      <c r="Q23" s="559">
        <v>120</v>
      </c>
      <c r="R23" s="559">
        <v>100</v>
      </c>
      <c r="S23" s="559">
        <v>170</v>
      </c>
      <c r="T23" s="559">
        <v>150</v>
      </c>
      <c r="U23" s="559">
        <v>210</v>
      </c>
      <c r="V23" s="559">
        <v>160</v>
      </c>
      <c r="W23" s="559">
        <v>130</v>
      </c>
      <c r="X23" s="560">
        <v>170</v>
      </c>
      <c r="Y23" s="560">
        <v>120</v>
      </c>
      <c r="Z23" s="560">
        <v>140</v>
      </c>
      <c r="AA23" s="559">
        <v>180</v>
      </c>
      <c r="AB23" s="114">
        <v>130</v>
      </c>
      <c r="AC23" s="110">
        <v>210</v>
      </c>
      <c r="AD23" s="135">
        <v>87</v>
      </c>
    </row>
    <row r="24" spans="1:30" s="103" customFormat="1" ht="14.1" customHeight="1" x14ac:dyDescent="0.15">
      <c r="A24" s="1498"/>
      <c r="B24" s="192" t="s">
        <v>2</v>
      </c>
      <c r="C24" s="182" t="s">
        <v>10</v>
      </c>
      <c r="D24" s="559">
        <v>110</v>
      </c>
      <c r="E24" s="559">
        <v>90</v>
      </c>
      <c r="F24" s="559">
        <v>110</v>
      </c>
      <c r="G24" s="559">
        <v>96</v>
      </c>
      <c r="H24" s="559">
        <v>96</v>
      </c>
      <c r="I24" s="559">
        <v>93</v>
      </c>
      <c r="J24" s="559">
        <v>100</v>
      </c>
      <c r="K24" s="559">
        <v>91</v>
      </c>
      <c r="L24" s="559">
        <v>120</v>
      </c>
      <c r="M24" s="559">
        <v>63</v>
      </c>
      <c r="N24" s="559">
        <v>96</v>
      </c>
      <c r="O24" s="574">
        <v>74</v>
      </c>
      <c r="P24" s="552">
        <v>100</v>
      </c>
      <c r="Q24" s="559">
        <v>110</v>
      </c>
      <c r="R24" s="559">
        <v>88</v>
      </c>
      <c r="S24" s="559">
        <v>140</v>
      </c>
      <c r="T24" s="559">
        <v>170</v>
      </c>
      <c r="U24" s="559">
        <v>100</v>
      </c>
      <c r="V24" s="559">
        <v>86</v>
      </c>
      <c r="W24" s="559">
        <v>110</v>
      </c>
      <c r="X24" s="560">
        <v>130</v>
      </c>
      <c r="Y24" s="560">
        <v>99</v>
      </c>
      <c r="Z24" s="560">
        <v>110</v>
      </c>
      <c r="AA24" s="559">
        <v>140</v>
      </c>
      <c r="AB24" s="114">
        <v>110</v>
      </c>
      <c r="AC24" s="110">
        <v>170</v>
      </c>
      <c r="AD24" s="135">
        <v>63</v>
      </c>
    </row>
    <row r="25" spans="1:30" s="103" customFormat="1" ht="14.1" customHeight="1" x14ac:dyDescent="0.15">
      <c r="A25" s="1498"/>
      <c r="B25" s="192" t="s">
        <v>3</v>
      </c>
      <c r="C25" s="182" t="s">
        <v>10</v>
      </c>
      <c r="D25" s="559">
        <v>100</v>
      </c>
      <c r="E25" s="559">
        <v>81</v>
      </c>
      <c r="F25" s="559">
        <v>90</v>
      </c>
      <c r="G25" s="559">
        <v>80</v>
      </c>
      <c r="H25" s="559">
        <v>88</v>
      </c>
      <c r="I25" s="559">
        <v>85</v>
      </c>
      <c r="J25" s="559">
        <v>83</v>
      </c>
      <c r="K25" s="559">
        <v>84</v>
      </c>
      <c r="L25" s="559">
        <v>90</v>
      </c>
      <c r="M25" s="559">
        <v>59</v>
      </c>
      <c r="N25" s="559">
        <v>83</v>
      </c>
      <c r="O25" s="574">
        <v>100</v>
      </c>
      <c r="P25" s="552">
        <v>84</v>
      </c>
      <c r="Q25" s="559">
        <v>100</v>
      </c>
      <c r="R25" s="559">
        <v>90</v>
      </c>
      <c r="S25" s="559">
        <v>96</v>
      </c>
      <c r="T25" s="559">
        <v>110</v>
      </c>
      <c r="U25" s="559">
        <v>91</v>
      </c>
      <c r="V25" s="559">
        <v>130</v>
      </c>
      <c r="W25" s="559">
        <v>97</v>
      </c>
      <c r="X25" s="560">
        <v>110</v>
      </c>
      <c r="Y25" s="560">
        <v>83</v>
      </c>
      <c r="Z25" s="560">
        <v>100</v>
      </c>
      <c r="AA25" s="559">
        <v>110</v>
      </c>
      <c r="AB25" s="114">
        <v>93</v>
      </c>
      <c r="AC25" s="110">
        <v>130</v>
      </c>
      <c r="AD25" s="135">
        <v>59</v>
      </c>
    </row>
    <row r="26" spans="1:30" s="103" customFormat="1" ht="14.1" customHeight="1" x14ac:dyDescent="0.15">
      <c r="A26" s="1498"/>
      <c r="B26" s="193" t="s">
        <v>76</v>
      </c>
      <c r="C26" s="194" t="s">
        <v>10</v>
      </c>
      <c r="D26" s="939">
        <v>36</v>
      </c>
      <c r="E26" s="936">
        <v>37</v>
      </c>
      <c r="F26" s="936">
        <v>37</v>
      </c>
      <c r="G26" s="936">
        <v>32</v>
      </c>
      <c r="H26" s="936">
        <v>34</v>
      </c>
      <c r="I26" s="936">
        <v>35</v>
      </c>
      <c r="J26" s="936">
        <v>34</v>
      </c>
      <c r="K26" s="936">
        <v>37</v>
      </c>
      <c r="L26" s="936">
        <v>33</v>
      </c>
      <c r="M26" s="936">
        <v>22</v>
      </c>
      <c r="N26" s="936">
        <v>31</v>
      </c>
      <c r="O26" s="938">
        <v>32</v>
      </c>
      <c r="P26" s="939">
        <v>36</v>
      </c>
      <c r="Q26" s="936">
        <v>37</v>
      </c>
      <c r="R26" s="936">
        <v>31</v>
      </c>
      <c r="S26" s="936">
        <v>33</v>
      </c>
      <c r="T26" s="936">
        <v>35</v>
      </c>
      <c r="U26" s="936">
        <v>35</v>
      </c>
      <c r="V26" s="936">
        <v>34</v>
      </c>
      <c r="W26" s="936">
        <v>45</v>
      </c>
      <c r="X26" s="940">
        <v>35</v>
      </c>
      <c r="Y26" s="940">
        <v>34</v>
      </c>
      <c r="Z26" s="940">
        <v>39</v>
      </c>
      <c r="AA26" s="936">
        <v>39</v>
      </c>
      <c r="AB26" s="939">
        <v>35</v>
      </c>
      <c r="AC26" s="942">
        <v>45</v>
      </c>
      <c r="AD26" s="943">
        <v>22</v>
      </c>
    </row>
    <row r="27" spans="1:30" s="103" customFormat="1" ht="14.1" customHeight="1" x14ac:dyDescent="0.15">
      <c r="A27" s="1498"/>
      <c r="B27" s="202" t="s">
        <v>77</v>
      </c>
      <c r="C27" s="203" t="s">
        <v>10</v>
      </c>
      <c r="D27" s="973">
        <v>26</v>
      </c>
      <c r="E27" s="973">
        <v>27</v>
      </c>
      <c r="F27" s="973">
        <v>26</v>
      </c>
      <c r="G27" s="973">
        <v>24</v>
      </c>
      <c r="H27" s="973">
        <v>24</v>
      </c>
      <c r="I27" s="973">
        <v>25</v>
      </c>
      <c r="J27" s="973">
        <v>22</v>
      </c>
      <c r="K27" s="973">
        <v>24</v>
      </c>
      <c r="L27" s="973">
        <v>23</v>
      </c>
      <c r="M27" s="973">
        <v>16</v>
      </c>
      <c r="N27" s="973">
        <v>22</v>
      </c>
      <c r="O27" s="975">
        <v>21</v>
      </c>
      <c r="P27" s="976">
        <v>26</v>
      </c>
      <c r="Q27" s="973">
        <v>27</v>
      </c>
      <c r="R27" s="973">
        <v>24</v>
      </c>
      <c r="S27" s="973">
        <v>24</v>
      </c>
      <c r="T27" s="973">
        <v>26</v>
      </c>
      <c r="U27" s="973">
        <v>23</v>
      </c>
      <c r="V27" s="973">
        <v>25</v>
      </c>
      <c r="W27" s="973">
        <v>31</v>
      </c>
      <c r="X27" s="977">
        <v>26</v>
      </c>
      <c r="Y27" s="977">
        <v>25</v>
      </c>
      <c r="Z27" s="977">
        <v>27</v>
      </c>
      <c r="AA27" s="973">
        <v>28</v>
      </c>
      <c r="AB27" s="1248">
        <v>25</v>
      </c>
      <c r="AC27" s="980">
        <v>31</v>
      </c>
      <c r="AD27" s="981">
        <v>16</v>
      </c>
    </row>
    <row r="28" spans="1:30" s="103" customFormat="1" ht="14.1" customHeight="1" x14ac:dyDescent="0.15">
      <c r="A28" s="1498"/>
      <c r="B28" s="192" t="s">
        <v>78</v>
      </c>
      <c r="C28" s="182" t="s">
        <v>10</v>
      </c>
      <c r="D28" s="929">
        <v>11</v>
      </c>
      <c r="E28" s="929">
        <v>9.5</v>
      </c>
      <c r="F28" s="929">
        <v>11</v>
      </c>
      <c r="G28" s="929">
        <v>8.5</v>
      </c>
      <c r="H28" s="929">
        <v>10</v>
      </c>
      <c r="I28" s="929">
        <v>11</v>
      </c>
      <c r="J28" s="930">
        <v>12</v>
      </c>
      <c r="K28" s="929">
        <v>13</v>
      </c>
      <c r="L28" s="929">
        <v>10</v>
      </c>
      <c r="M28" s="930">
        <v>5.7</v>
      </c>
      <c r="N28" s="930">
        <v>8.9</v>
      </c>
      <c r="O28" s="931">
        <v>11</v>
      </c>
      <c r="P28" s="928">
        <v>10</v>
      </c>
      <c r="Q28" s="930">
        <v>9.1</v>
      </c>
      <c r="R28" s="929">
        <v>6.8</v>
      </c>
      <c r="S28" s="930">
        <v>8.3000000000000007</v>
      </c>
      <c r="T28" s="930">
        <v>8.8000000000000007</v>
      </c>
      <c r="U28" s="930">
        <v>12</v>
      </c>
      <c r="V28" s="930">
        <v>9</v>
      </c>
      <c r="W28" s="930">
        <v>14</v>
      </c>
      <c r="X28" s="1010">
        <v>9.3000000000000007</v>
      </c>
      <c r="Y28" s="932">
        <v>8.4</v>
      </c>
      <c r="Z28" s="932">
        <v>12</v>
      </c>
      <c r="AA28" s="929">
        <v>11</v>
      </c>
      <c r="AB28" s="933">
        <v>10</v>
      </c>
      <c r="AC28" s="934">
        <v>14</v>
      </c>
      <c r="AD28" s="935">
        <v>5.7</v>
      </c>
    </row>
    <row r="29" spans="1:30" s="103" customFormat="1" ht="14.1" customHeight="1" thickBot="1" x14ac:dyDescent="0.2">
      <c r="A29" s="1499"/>
      <c r="B29" s="303" t="s">
        <v>81</v>
      </c>
      <c r="C29" s="341" t="s">
        <v>10</v>
      </c>
      <c r="D29" s="1088">
        <v>3.4</v>
      </c>
      <c r="E29" s="1090">
        <v>3.5</v>
      </c>
      <c r="F29" s="1090">
        <v>3.8</v>
      </c>
      <c r="G29" s="1090">
        <v>2.9</v>
      </c>
      <c r="H29" s="1090">
        <v>3.6</v>
      </c>
      <c r="I29" s="1090">
        <v>3.4</v>
      </c>
      <c r="J29" s="1090">
        <v>3.6</v>
      </c>
      <c r="K29" s="1090">
        <v>3.4</v>
      </c>
      <c r="L29" s="1090">
        <v>3.2</v>
      </c>
      <c r="M29" s="1090">
        <v>2</v>
      </c>
      <c r="N29" s="1090">
        <v>3</v>
      </c>
      <c r="O29" s="1179">
        <v>3.4</v>
      </c>
      <c r="P29" s="1087">
        <v>3.4</v>
      </c>
      <c r="Q29" s="1090">
        <v>3.3</v>
      </c>
      <c r="R29" s="1088">
        <v>3.1</v>
      </c>
      <c r="S29" s="1088">
        <v>4.2</v>
      </c>
      <c r="T29" s="1088">
        <v>4.2</v>
      </c>
      <c r="U29" s="1088">
        <v>3.2</v>
      </c>
      <c r="V29" s="1088">
        <v>3.2</v>
      </c>
      <c r="W29" s="1088">
        <v>4</v>
      </c>
      <c r="X29" s="1015">
        <v>3.8</v>
      </c>
      <c r="Y29" s="1015">
        <v>3.5</v>
      </c>
      <c r="Z29" s="1015">
        <v>4.2</v>
      </c>
      <c r="AA29" s="1088">
        <v>4.4000000000000004</v>
      </c>
      <c r="AB29" s="988">
        <v>3.5</v>
      </c>
      <c r="AC29" s="1139">
        <v>4.4000000000000004</v>
      </c>
      <c r="AD29" s="1249">
        <v>2</v>
      </c>
    </row>
    <row r="30" spans="1:30" s="103" customFormat="1" ht="14.1" customHeight="1" x14ac:dyDescent="0.15">
      <c r="A30" s="1446" t="s">
        <v>84</v>
      </c>
      <c r="B30" s="192" t="s">
        <v>72</v>
      </c>
      <c r="C30" s="182" t="s">
        <v>73</v>
      </c>
      <c r="D30" s="1115">
        <v>4</v>
      </c>
      <c r="E30" s="1133">
        <v>5</v>
      </c>
      <c r="F30" s="1133">
        <v>5</v>
      </c>
      <c r="G30" s="1133">
        <v>4.5</v>
      </c>
      <c r="H30" s="1133">
        <v>5</v>
      </c>
      <c r="I30" s="1133">
        <v>5</v>
      </c>
      <c r="J30" s="1133">
        <v>4.5</v>
      </c>
      <c r="K30" s="1133">
        <v>6</v>
      </c>
      <c r="L30" s="1133">
        <v>4.5</v>
      </c>
      <c r="M30" s="1133">
        <v>6</v>
      </c>
      <c r="N30" s="1133">
        <v>5</v>
      </c>
      <c r="O30" s="1178">
        <v>6</v>
      </c>
      <c r="P30" s="1115">
        <v>5</v>
      </c>
      <c r="Q30" s="1133">
        <v>5</v>
      </c>
      <c r="R30" s="1133">
        <v>5</v>
      </c>
      <c r="S30" s="1133">
        <v>3.5</v>
      </c>
      <c r="T30" s="1133">
        <v>4</v>
      </c>
      <c r="U30" s="1133">
        <v>4</v>
      </c>
      <c r="V30" s="1133">
        <v>4</v>
      </c>
      <c r="W30" s="1133">
        <v>4</v>
      </c>
      <c r="X30" s="1019">
        <v>4</v>
      </c>
      <c r="Y30" s="1019">
        <v>4</v>
      </c>
      <c r="Z30" s="1019">
        <v>3.5</v>
      </c>
      <c r="AA30" s="1133">
        <v>4</v>
      </c>
      <c r="AB30" s="1115">
        <v>4.5</v>
      </c>
      <c r="AC30" s="1116">
        <v>6</v>
      </c>
      <c r="AD30" s="1137">
        <v>3.5</v>
      </c>
    </row>
    <row r="31" spans="1:30" s="103" customFormat="1" ht="14.1" customHeight="1" x14ac:dyDescent="0.15">
      <c r="A31" s="1498"/>
      <c r="B31" s="192" t="s">
        <v>0</v>
      </c>
      <c r="C31" s="182" t="s">
        <v>4</v>
      </c>
      <c r="D31" s="183">
        <v>7.2</v>
      </c>
      <c r="E31" s="183">
        <v>7.1</v>
      </c>
      <c r="F31" s="183">
        <v>7.2</v>
      </c>
      <c r="G31" s="183">
        <v>7.1</v>
      </c>
      <c r="H31" s="183">
        <v>7.2</v>
      </c>
      <c r="I31" s="183">
        <v>7.2</v>
      </c>
      <c r="J31" s="183">
        <v>7</v>
      </c>
      <c r="K31" s="183">
        <v>7.1</v>
      </c>
      <c r="L31" s="183">
        <v>7</v>
      </c>
      <c r="M31" s="183">
        <v>7.3</v>
      </c>
      <c r="N31" s="183">
        <v>7.2</v>
      </c>
      <c r="O31" s="227">
        <v>7.1</v>
      </c>
      <c r="P31" s="185">
        <v>7</v>
      </c>
      <c r="Q31" s="183">
        <v>7.3</v>
      </c>
      <c r="R31" s="183">
        <v>7.2</v>
      </c>
      <c r="S31" s="183">
        <v>7.2</v>
      </c>
      <c r="T31" s="183">
        <v>7.2</v>
      </c>
      <c r="U31" s="183">
        <v>7.2</v>
      </c>
      <c r="V31" s="183">
        <v>7.2</v>
      </c>
      <c r="W31" s="183">
        <v>7.2</v>
      </c>
      <c r="X31" s="186">
        <v>7.2</v>
      </c>
      <c r="Y31" s="186">
        <v>7.2</v>
      </c>
      <c r="Z31" s="186">
        <v>7.2</v>
      </c>
      <c r="AA31" s="183">
        <v>7.1</v>
      </c>
      <c r="AB31" s="927" t="s">
        <v>136</v>
      </c>
      <c r="AC31" s="187">
        <v>7.3</v>
      </c>
      <c r="AD31" s="926">
        <v>7</v>
      </c>
    </row>
    <row r="32" spans="1:30" s="103" customFormat="1" ht="14.1" customHeight="1" x14ac:dyDescent="0.15">
      <c r="A32" s="1498"/>
      <c r="B32" s="192" t="s">
        <v>1</v>
      </c>
      <c r="C32" s="182" t="s">
        <v>10</v>
      </c>
      <c r="D32" s="189">
        <v>85</v>
      </c>
      <c r="E32" s="189">
        <v>79</v>
      </c>
      <c r="F32" s="189">
        <v>70</v>
      </c>
      <c r="G32" s="189">
        <v>70</v>
      </c>
      <c r="H32" s="189">
        <v>84</v>
      </c>
      <c r="I32" s="189">
        <v>74</v>
      </c>
      <c r="J32" s="189">
        <v>110</v>
      </c>
      <c r="K32" s="189">
        <v>61</v>
      </c>
      <c r="L32" s="189">
        <v>120</v>
      </c>
      <c r="M32" s="189">
        <v>64</v>
      </c>
      <c r="N32" s="189">
        <v>68</v>
      </c>
      <c r="O32" s="191">
        <v>100</v>
      </c>
      <c r="P32" s="114">
        <v>91</v>
      </c>
      <c r="Q32" s="189">
        <v>74</v>
      </c>
      <c r="R32" s="189">
        <v>94</v>
      </c>
      <c r="S32" s="189">
        <v>100</v>
      </c>
      <c r="T32" s="189">
        <v>93</v>
      </c>
      <c r="U32" s="189">
        <v>100</v>
      </c>
      <c r="V32" s="189">
        <v>120</v>
      </c>
      <c r="W32" s="189">
        <v>92</v>
      </c>
      <c r="X32" s="190">
        <v>87</v>
      </c>
      <c r="Y32" s="190">
        <v>95</v>
      </c>
      <c r="Z32" s="190">
        <v>110</v>
      </c>
      <c r="AA32" s="189">
        <v>120</v>
      </c>
      <c r="AB32" s="114">
        <v>90</v>
      </c>
      <c r="AC32" s="110">
        <v>120</v>
      </c>
      <c r="AD32" s="135">
        <v>61</v>
      </c>
    </row>
    <row r="33" spans="1:30" s="103" customFormat="1" ht="14.1" customHeight="1" x14ac:dyDescent="0.15">
      <c r="A33" s="1498"/>
      <c r="B33" s="192" t="s">
        <v>85</v>
      </c>
      <c r="C33" s="182" t="s">
        <v>10</v>
      </c>
      <c r="D33" s="189" t="s">
        <v>4</v>
      </c>
      <c r="E33" s="189">
        <v>54</v>
      </c>
      <c r="F33" s="189" t="s">
        <v>4</v>
      </c>
      <c r="G33" s="189">
        <v>49</v>
      </c>
      <c r="H33" s="189" t="s">
        <v>4</v>
      </c>
      <c r="I33" s="189">
        <v>52</v>
      </c>
      <c r="J33" s="189" t="s">
        <v>4</v>
      </c>
      <c r="K33" s="189">
        <v>53</v>
      </c>
      <c r="L33" s="189" t="s">
        <v>4</v>
      </c>
      <c r="M33" s="189">
        <v>52</v>
      </c>
      <c r="N33" s="189" t="s">
        <v>4</v>
      </c>
      <c r="O33" s="191">
        <v>77</v>
      </c>
      <c r="P33" s="114" t="s">
        <v>4</v>
      </c>
      <c r="Q33" s="189">
        <v>54</v>
      </c>
      <c r="R33" s="189" t="s">
        <v>4</v>
      </c>
      <c r="S33" s="189">
        <v>77</v>
      </c>
      <c r="T33" s="189" t="s">
        <v>4</v>
      </c>
      <c r="U33" s="189">
        <v>77</v>
      </c>
      <c r="V33" s="189" t="s">
        <v>4</v>
      </c>
      <c r="W33" s="189">
        <v>60</v>
      </c>
      <c r="X33" s="190" t="s">
        <v>4</v>
      </c>
      <c r="Y33" s="190">
        <v>59</v>
      </c>
      <c r="Z33" s="190" t="s">
        <v>4</v>
      </c>
      <c r="AA33" s="189">
        <v>84</v>
      </c>
      <c r="AB33" s="114">
        <v>62</v>
      </c>
      <c r="AC33" s="110">
        <v>84</v>
      </c>
      <c r="AD33" s="135">
        <v>49</v>
      </c>
    </row>
    <row r="34" spans="1:30" s="103" customFormat="1" ht="14.1" customHeight="1" x14ac:dyDescent="0.15">
      <c r="A34" s="1498"/>
      <c r="B34" s="192" t="s">
        <v>2</v>
      </c>
      <c r="C34" s="182" t="s">
        <v>10</v>
      </c>
      <c r="D34" s="189">
        <v>58</v>
      </c>
      <c r="E34" s="189">
        <v>46</v>
      </c>
      <c r="F34" s="189">
        <v>46</v>
      </c>
      <c r="G34" s="189">
        <v>51</v>
      </c>
      <c r="H34" s="189">
        <v>41</v>
      </c>
      <c r="I34" s="189">
        <v>44</v>
      </c>
      <c r="J34" s="189">
        <v>51</v>
      </c>
      <c r="K34" s="189">
        <v>41</v>
      </c>
      <c r="L34" s="189">
        <v>54</v>
      </c>
      <c r="M34" s="189">
        <v>35</v>
      </c>
      <c r="N34" s="189">
        <v>43</v>
      </c>
      <c r="O34" s="191">
        <v>38</v>
      </c>
      <c r="P34" s="114">
        <v>38</v>
      </c>
      <c r="Q34" s="189">
        <v>41</v>
      </c>
      <c r="R34" s="189">
        <v>43</v>
      </c>
      <c r="S34" s="189">
        <v>45</v>
      </c>
      <c r="T34" s="189">
        <v>54</v>
      </c>
      <c r="U34" s="189">
        <v>50</v>
      </c>
      <c r="V34" s="189">
        <v>51</v>
      </c>
      <c r="W34" s="189">
        <v>53</v>
      </c>
      <c r="X34" s="190">
        <v>47</v>
      </c>
      <c r="Y34" s="190">
        <v>48</v>
      </c>
      <c r="Z34" s="190">
        <v>58</v>
      </c>
      <c r="AA34" s="189">
        <v>56</v>
      </c>
      <c r="AB34" s="114">
        <v>47</v>
      </c>
      <c r="AC34" s="110">
        <v>58</v>
      </c>
      <c r="AD34" s="135">
        <v>35</v>
      </c>
    </row>
    <row r="35" spans="1:30" s="103" customFormat="1" ht="14.1" customHeight="1" x14ac:dyDescent="0.15">
      <c r="A35" s="1498"/>
      <c r="B35" s="192" t="s">
        <v>3</v>
      </c>
      <c r="C35" s="182" t="s">
        <v>10</v>
      </c>
      <c r="D35" s="929">
        <v>70</v>
      </c>
      <c r="E35" s="929">
        <v>67</v>
      </c>
      <c r="F35" s="929">
        <v>67</v>
      </c>
      <c r="G35" s="929">
        <v>63</v>
      </c>
      <c r="H35" s="929">
        <v>73</v>
      </c>
      <c r="I35" s="929">
        <v>66</v>
      </c>
      <c r="J35" s="929">
        <v>70</v>
      </c>
      <c r="K35" s="929">
        <v>55</v>
      </c>
      <c r="L35" s="929">
        <v>65</v>
      </c>
      <c r="M35" s="929">
        <v>52</v>
      </c>
      <c r="N35" s="929">
        <v>60</v>
      </c>
      <c r="O35" s="931">
        <v>79</v>
      </c>
      <c r="P35" s="928">
        <v>60</v>
      </c>
      <c r="Q35" s="929">
        <v>74</v>
      </c>
      <c r="R35" s="929">
        <v>73</v>
      </c>
      <c r="S35" s="929">
        <v>83</v>
      </c>
      <c r="T35" s="929">
        <v>75</v>
      </c>
      <c r="U35" s="929">
        <v>83</v>
      </c>
      <c r="V35" s="929">
        <v>98</v>
      </c>
      <c r="W35" s="929">
        <v>75</v>
      </c>
      <c r="X35" s="932">
        <v>77</v>
      </c>
      <c r="Y35" s="932">
        <v>71</v>
      </c>
      <c r="Z35" s="932">
        <v>82</v>
      </c>
      <c r="AA35" s="929">
        <v>83</v>
      </c>
      <c r="AB35" s="928">
        <v>72</v>
      </c>
      <c r="AC35" s="934">
        <v>98</v>
      </c>
      <c r="AD35" s="935">
        <v>52</v>
      </c>
    </row>
    <row r="36" spans="1:30" s="103" customFormat="1" ht="14.1" customHeight="1" x14ac:dyDescent="0.15">
      <c r="A36" s="1498"/>
      <c r="B36" s="193" t="s">
        <v>76</v>
      </c>
      <c r="C36" s="194" t="s">
        <v>10</v>
      </c>
      <c r="D36" s="936">
        <v>34</v>
      </c>
      <c r="E36" s="936">
        <v>29</v>
      </c>
      <c r="F36" s="936">
        <v>29</v>
      </c>
      <c r="G36" s="936">
        <v>25</v>
      </c>
      <c r="H36" s="936">
        <v>27</v>
      </c>
      <c r="I36" s="936">
        <v>28</v>
      </c>
      <c r="J36" s="936">
        <v>29</v>
      </c>
      <c r="K36" s="936">
        <v>25</v>
      </c>
      <c r="L36" s="936">
        <v>26</v>
      </c>
      <c r="M36" s="936">
        <v>20</v>
      </c>
      <c r="N36" s="936">
        <v>24</v>
      </c>
      <c r="O36" s="938">
        <v>25</v>
      </c>
      <c r="P36" s="939">
        <v>25</v>
      </c>
      <c r="Q36" s="936">
        <v>30</v>
      </c>
      <c r="R36" s="936">
        <v>26</v>
      </c>
      <c r="S36" s="936">
        <v>29</v>
      </c>
      <c r="T36" s="936">
        <v>32</v>
      </c>
      <c r="U36" s="936">
        <v>29</v>
      </c>
      <c r="V36" s="936">
        <v>31</v>
      </c>
      <c r="W36" s="936">
        <v>33</v>
      </c>
      <c r="X36" s="940">
        <v>27</v>
      </c>
      <c r="Y36" s="940">
        <v>29</v>
      </c>
      <c r="Z36" s="940">
        <v>32</v>
      </c>
      <c r="AA36" s="936">
        <v>29</v>
      </c>
      <c r="AB36" s="939">
        <v>28</v>
      </c>
      <c r="AC36" s="942">
        <v>34</v>
      </c>
      <c r="AD36" s="943">
        <v>20</v>
      </c>
    </row>
    <row r="37" spans="1:30" s="103" customFormat="1" ht="14.1" customHeight="1" x14ac:dyDescent="0.15">
      <c r="A37" s="1498"/>
      <c r="B37" s="202" t="s">
        <v>77</v>
      </c>
      <c r="C37" s="397" t="s">
        <v>10</v>
      </c>
      <c r="D37" s="1153">
        <v>23</v>
      </c>
      <c r="E37" s="1153">
        <v>21</v>
      </c>
      <c r="F37" s="1153">
        <v>20</v>
      </c>
      <c r="G37" s="1153">
        <v>18</v>
      </c>
      <c r="H37" s="1153">
        <v>19</v>
      </c>
      <c r="I37" s="1153">
        <v>20</v>
      </c>
      <c r="J37" s="1153">
        <v>18</v>
      </c>
      <c r="K37" s="1153">
        <v>18</v>
      </c>
      <c r="L37" s="1153">
        <v>19</v>
      </c>
      <c r="M37" s="1153">
        <v>15</v>
      </c>
      <c r="N37" s="1153">
        <v>17</v>
      </c>
      <c r="O37" s="1154">
        <v>17</v>
      </c>
      <c r="P37" s="1155">
        <v>19</v>
      </c>
      <c r="Q37" s="1153">
        <v>21</v>
      </c>
      <c r="R37" s="1153">
        <v>19</v>
      </c>
      <c r="S37" s="1153">
        <v>22</v>
      </c>
      <c r="T37" s="1153">
        <v>21</v>
      </c>
      <c r="U37" s="1153">
        <v>21</v>
      </c>
      <c r="V37" s="1153">
        <v>22</v>
      </c>
      <c r="W37" s="1153">
        <v>23</v>
      </c>
      <c r="X37" s="1063">
        <v>20</v>
      </c>
      <c r="Y37" s="1063">
        <v>20</v>
      </c>
      <c r="Z37" s="1063">
        <v>21</v>
      </c>
      <c r="AA37" s="1153">
        <v>21</v>
      </c>
      <c r="AB37" s="1155">
        <v>20</v>
      </c>
      <c r="AC37" s="1250">
        <v>23</v>
      </c>
      <c r="AD37" s="1160">
        <v>15</v>
      </c>
    </row>
    <row r="38" spans="1:30" s="103" customFormat="1" ht="14.1" customHeight="1" x14ac:dyDescent="0.15">
      <c r="A38" s="1498"/>
      <c r="B38" s="192" t="s">
        <v>78</v>
      </c>
      <c r="C38" s="203" t="s">
        <v>10</v>
      </c>
      <c r="D38" s="973">
        <v>11</v>
      </c>
      <c r="E38" s="973">
        <v>8</v>
      </c>
      <c r="F38" s="974">
        <v>9.1999999999999993</v>
      </c>
      <c r="G38" s="973">
        <v>7.1</v>
      </c>
      <c r="H38" s="974">
        <v>8.6</v>
      </c>
      <c r="I38" s="974">
        <v>8</v>
      </c>
      <c r="J38" s="973">
        <v>10</v>
      </c>
      <c r="K38" s="973">
        <v>6.6</v>
      </c>
      <c r="L38" s="973">
        <v>7.1</v>
      </c>
      <c r="M38" s="973">
        <v>5.2</v>
      </c>
      <c r="N38" s="973">
        <v>6.7</v>
      </c>
      <c r="O38" s="975">
        <v>7.8</v>
      </c>
      <c r="P38" s="976">
        <v>5.8</v>
      </c>
      <c r="Q38" s="973">
        <v>8.6</v>
      </c>
      <c r="R38" s="973">
        <v>7.2</v>
      </c>
      <c r="S38" s="974">
        <v>7.3</v>
      </c>
      <c r="T38" s="973">
        <v>10</v>
      </c>
      <c r="U38" s="973">
        <v>8</v>
      </c>
      <c r="V38" s="973">
        <v>8.6999999999999993</v>
      </c>
      <c r="W38" s="973">
        <v>11</v>
      </c>
      <c r="X38" s="977">
        <v>6.4</v>
      </c>
      <c r="Y38" s="977">
        <v>8.8000000000000007</v>
      </c>
      <c r="Z38" s="977">
        <v>11</v>
      </c>
      <c r="AA38" s="973">
        <v>8.4</v>
      </c>
      <c r="AB38" s="979">
        <v>8.1999999999999993</v>
      </c>
      <c r="AC38" s="980">
        <v>11</v>
      </c>
      <c r="AD38" s="981">
        <v>5.2</v>
      </c>
    </row>
    <row r="39" spans="1:30" s="103" customFormat="1" ht="14.1" customHeight="1" x14ac:dyDescent="0.15">
      <c r="A39" s="1498"/>
      <c r="B39" s="193" t="s">
        <v>81</v>
      </c>
      <c r="C39" s="194" t="s">
        <v>10</v>
      </c>
      <c r="D39" s="983">
        <v>3.4</v>
      </c>
      <c r="E39" s="967">
        <v>2.8</v>
      </c>
      <c r="F39" s="967">
        <v>2.8</v>
      </c>
      <c r="G39" s="967">
        <v>2.2999999999999998</v>
      </c>
      <c r="H39" s="967">
        <v>2.8</v>
      </c>
      <c r="I39" s="967">
        <v>2.7</v>
      </c>
      <c r="J39" s="967">
        <v>3.1</v>
      </c>
      <c r="K39" s="967">
        <v>2.7</v>
      </c>
      <c r="L39" s="967">
        <v>2.7</v>
      </c>
      <c r="M39" s="967">
        <v>1.8</v>
      </c>
      <c r="N39" s="967">
        <v>2.2000000000000002</v>
      </c>
      <c r="O39" s="1101">
        <v>2.2999999999999998</v>
      </c>
      <c r="P39" s="983">
        <v>2.5</v>
      </c>
      <c r="Q39" s="967">
        <v>2.5</v>
      </c>
      <c r="R39" s="967">
        <v>2.8</v>
      </c>
      <c r="S39" s="967">
        <v>3.1</v>
      </c>
      <c r="T39" s="967">
        <v>3.1</v>
      </c>
      <c r="U39" s="967">
        <v>2.6</v>
      </c>
      <c r="V39" s="967">
        <v>2.9</v>
      </c>
      <c r="W39" s="967">
        <v>3.2</v>
      </c>
      <c r="X39" s="984">
        <v>3.1</v>
      </c>
      <c r="Y39" s="984">
        <v>3.2</v>
      </c>
      <c r="Z39" s="984">
        <v>3.4</v>
      </c>
      <c r="AA39" s="967">
        <v>2.9</v>
      </c>
      <c r="AB39" s="954">
        <v>2.8</v>
      </c>
      <c r="AC39" s="956">
        <v>3.4</v>
      </c>
      <c r="AD39" s="970">
        <v>1.8</v>
      </c>
    </row>
    <row r="40" spans="1:30" s="103" customFormat="1" ht="14.1" customHeight="1" x14ac:dyDescent="0.15">
      <c r="A40" s="1498"/>
      <c r="B40" s="193" t="s">
        <v>86</v>
      </c>
      <c r="C40" s="194" t="s">
        <v>10</v>
      </c>
      <c r="D40" s="967" t="s">
        <v>4</v>
      </c>
      <c r="E40" s="967" t="s">
        <v>4</v>
      </c>
      <c r="F40" s="967" t="s">
        <v>4</v>
      </c>
      <c r="G40" s="967">
        <v>1</v>
      </c>
      <c r="H40" s="967" t="s">
        <v>4</v>
      </c>
      <c r="I40" s="967" t="s">
        <v>4</v>
      </c>
      <c r="J40" s="967" t="s">
        <v>4</v>
      </c>
      <c r="K40" s="967" t="s">
        <v>4</v>
      </c>
      <c r="L40" s="967" t="s">
        <v>4</v>
      </c>
      <c r="M40" s="967">
        <v>0.93</v>
      </c>
      <c r="N40" s="967" t="s">
        <v>4</v>
      </c>
      <c r="O40" s="968" t="s">
        <v>4</v>
      </c>
      <c r="P40" s="983" t="s">
        <v>4</v>
      </c>
      <c r="Q40" s="967" t="s">
        <v>4</v>
      </c>
      <c r="R40" s="967" t="s">
        <v>4</v>
      </c>
      <c r="S40" s="967">
        <v>1.6</v>
      </c>
      <c r="T40" s="967" t="s">
        <v>4</v>
      </c>
      <c r="U40" s="966" t="s">
        <v>4</v>
      </c>
      <c r="V40" s="967" t="s">
        <v>4</v>
      </c>
      <c r="W40" s="967" t="s">
        <v>4</v>
      </c>
      <c r="X40" s="984" t="s">
        <v>4</v>
      </c>
      <c r="Y40" s="984">
        <v>1.6</v>
      </c>
      <c r="Z40" s="984" t="s">
        <v>4</v>
      </c>
      <c r="AA40" s="966" t="s">
        <v>4</v>
      </c>
      <c r="AB40" s="983">
        <v>1.3</v>
      </c>
      <c r="AC40" s="956">
        <v>1.6</v>
      </c>
      <c r="AD40" s="957">
        <v>0.93</v>
      </c>
    </row>
    <row r="41" spans="1:30" s="103" customFormat="1" ht="14.1" customHeight="1" x14ac:dyDescent="0.15">
      <c r="A41" s="1498"/>
      <c r="B41" s="202" t="s">
        <v>87</v>
      </c>
      <c r="C41" s="203" t="s">
        <v>10</v>
      </c>
      <c r="D41" s="204" t="s">
        <v>4</v>
      </c>
      <c r="E41" s="204" t="s">
        <v>4</v>
      </c>
      <c r="F41" s="204" t="s">
        <v>4</v>
      </c>
      <c r="G41" s="204">
        <v>160</v>
      </c>
      <c r="H41" s="204" t="s">
        <v>4</v>
      </c>
      <c r="I41" s="204" t="s">
        <v>4</v>
      </c>
      <c r="J41" s="204" t="s">
        <v>4</v>
      </c>
      <c r="K41" s="204" t="s">
        <v>4</v>
      </c>
      <c r="L41" s="204" t="s">
        <v>4</v>
      </c>
      <c r="M41" s="204">
        <v>150</v>
      </c>
      <c r="N41" s="204" t="s">
        <v>4</v>
      </c>
      <c r="O41" s="205" t="s">
        <v>4</v>
      </c>
      <c r="P41" s="206" t="s">
        <v>4</v>
      </c>
      <c r="Q41" s="204" t="s">
        <v>4</v>
      </c>
      <c r="R41" s="204" t="s">
        <v>4</v>
      </c>
      <c r="S41" s="204">
        <v>170</v>
      </c>
      <c r="T41" s="204" t="s">
        <v>4</v>
      </c>
      <c r="U41" s="204" t="s">
        <v>4</v>
      </c>
      <c r="V41" s="204" t="s">
        <v>4</v>
      </c>
      <c r="W41" s="204" t="s">
        <v>4</v>
      </c>
      <c r="X41" s="207" t="s">
        <v>4</v>
      </c>
      <c r="Y41" s="207">
        <v>170</v>
      </c>
      <c r="Z41" s="207" t="s">
        <v>4</v>
      </c>
      <c r="AA41" s="204" t="s">
        <v>4</v>
      </c>
      <c r="AB41" s="206">
        <v>160</v>
      </c>
      <c r="AC41" s="825">
        <v>170</v>
      </c>
      <c r="AD41" s="826">
        <v>150</v>
      </c>
    </row>
    <row r="42" spans="1:30" s="103" customFormat="1" ht="14.1" customHeight="1" thickBot="1" x14ac:dyDescent="0.2">
      <c r="A42" s="1499"/>
      <c r="B42" s="215" t="s">
        <v>88</v>
      </c>
      <c r="C42" s="216" t="s">
        <v>10</v>
      </c>
      <c r="D42" s="217" t="s">
        <v>4</v>
      </c>
      <c r="E42" s="217" t="s">
        <v>4</v>
      </c>
      <c r="F42" s="217" t="s">
        <v>4</v>
      </c>
      <c r="G42" s="217" t="s">
        <v>176</v>
      </c>
      <c r="H42" s="217" t="s">
        <v>4</v>
      </c>
      <c r="I42" s="217" t="s">
        <v>4</v>
      </c>
      <c r="J42" s="217" t="s">
        <v>4</v>
      </c>
      <c r="K42" s="217" t="s">
        <v>4</v>
      </c>
      <c r="L42" s="217" t="s">
        <v>4</v>
      </c>
      <c r="M42" s="217" t="s">
        <v>176</v>
      </c>
      <c r="N42" s="217" t="s">
        <v>4</v>
      </c>
      <c r="O42" s="326" t="s">
        <v>4</v>
      </c>
      <c r="P42" s="219" t="s">
        <v>4</v>
      </c>
      <c r="Q42" s="217" t="s">
        <v>4</v>
      </c>
      <c r="R42" s="217" t="s">
        <v>4</v>
      </c>
      <c r="S42" s="217" t="s">
        <v>176</v>
      </c>
      <c r="T42" s="217" t="s">
        <v>4</v>
      </c>
      <c r="U42" s="217" t="s">
        <v>4</v>
      </c>
      <c r="V42" s="217" t="s">
        <v>4</v>
      </c>
      <c r="W42" s="217" t="s">
        <v>4</v>
      </c>
      <c r="X42" s="220" t="s">
        <v>4</v>
      </c>
      <c r="Y42" s="220" t="s">
        <v>176</v>
      </c>
      <c r="Z42" s="220" t="s">
        <v>4</v>
      </c>
      <c r="AA42" s="217" t="s">
        <v>4</v>
      </c>
      <c r="AB42" s="555" t="s">
        <v>176</v>
      </c>
      <c r="AC42" s="154" t="s">
        <v>176</v>
      </c>
      <c r="AD42" s="218" t="s">
        <v>176</v>
      </c>
    </row>
    <row r="43" spans="1:30" s="103" customFormat="1" ht="14.1" customHeight="1" x14ac:dyDescent="0.15">
      <c r="A43" s="1446" t="s">
        <v>114</v>
      </c>
      <c r="B43" s="222" t="s">
        <v>72</v>
      </c>
      <c r="C43" s="180" t="s">
        <v>73</v>
      </c>
      <c r="D43" s="223" t="s">
        <v>172</v>
      </c>
      <c r="E43" s="223" t="s">
        <v>172</v>
      </c>
      <c r="F43" s="223" t="s">
        <v>172</v>
      </c>
      <c r="G43" s="223" t="s">
        <v>172</v>
      </c>
      <c r="H43" s="223" t="s">
        <v>172</v>
      </c>
      <c r="I43" s="223" t="s">
        <v>172</v>
      </c>
      <c r="J43" s="223" t="s">
        <v>172</v>
      </c>
      <c r="K43" s="223" t="s">
        <v>172</v>
      </c>
      <c r="L43" s="223" t="s">
        <v>172</v>
      </c>
      <c r="M43" s="223" t="s">
        <v>172</v>
      </c>
      <c r="N43" s="223" t="s">
        <v>172</v>
      </c>
      <c r="O43" s="224" t="s">
        <v>172</v>
      </c>
      <c r="P43" s="225" t="s">
        <v>172</v>
      </c>
      <c r="Q43" s="223" t="s">
        <v>172</v>
      </c>
      <c r="R43" s="223" t="s">
        <v>172</v>
      </c>
      <c r="S43" s="223" t="s">
        <v>172</v>
      </c>
      <c r="T43" s="223" t="s">
        <v>172</v>
      </c>
      <c r="U43" s="223" t="s">
        <v>172</v>
      </c>
      <c r="V43" s="223" t="s">
        <v>172</v>
      </c>
      <c r="W43" s="223" t="s">
        <v>172</v>
      </c>
      <c r="X43" s="226" t="s">
        <v>172</v>
      </c>
      <c r="Y43" s="226" t="s">
        <v>172</v>
      </c>
      <c r="Z43" s="226" t="s">
        <v>172</v>
      </c>
      <c r="AA43" s="223">
        <v>90</v>
      </c>
      <c r="AB43" s="225" t="s">
        <v>207</v>
      </c>
      <c r="AC43" s="253" t="s">
        <v>172</v>
      </c>
      <c r="AD43" s="254">
        <v>90</v>
      </c>
    </row>
    <row r="44" spans="1:30" s="103" customFormat="1" ht="14.1" customHeight="1" x14ac:dyDescent="0.15">
      <c r="A44" s="1498"/>
      <c r="B44" s="192" t="s">
        <v>0</v>
      </c>
      <c r="C44" s="182" t="s">
        <v>4</v>
      </c>
      <c r="D44" s="183">
        <v>6.8</v>
      </c>
      <c r="E44" s="183">
        <v>6.7</v>
      </c>
      <c r="F44" s="183">
        <v>6.8</v>
      </c>
      <c r="G44" s="183">
        <v>6.6</v>
      </c>
      <c r="H44" s="183">
        <v>6.7</v>
      </c>
      <c r="I44" s="183">
        <v>6.9</v>
      </c>
      <c r="J44" s="183">
        <v>6.9</v>
      </c>
      <c r="K44" s="183">
        <v>7</v>
      </c>
      <c r="L44" s="183">
        <v>6.9</v>
      </c>
      <c r="M44" s="183">
        <v>7.1</v>
      </c>
      <c r="N44" s="183">
        <v>7.1</v>
      </c>
      <c r="O44" s="227">
        <v>7</v>
      </c>
      <c r="P44" s="185">
        <v>7</v>
      </c>
      <c r="Q44" s="183">
        <v>6.7</v>
      </c>
      <c r="R44" s="183">
        <v>7.1</v>
      </c>
      <c r="S44" s="183">
        <v>6.7</v>
      </c>
      <c r="T44" s="183">
        <v>6.8</v>
      </c>
      <c r="U44" s="183">
        <v>6.8</v>
      </c>
      <c r="V44" s="183">
        <v>6.7</v>
      </c>
      <c r="W44" s="183">
        <v>6.7</v>
      </c>
      <c r="X44" s="186">
        <v>6.8</v>
      </c>
      <c r="Y44" s="186">
        <v>6.7</v>
      </c>
      <c r="Z44" s="186">
        <v>6.6</v>
      </c>
      <c r="AA44" s="183">
        <v>6.7</v>
      </c>
      <c r="AB44" s="927" t="s">
        <v>136</v>
      </c>
      <c r="AC44" s="187">
        <v>7.1</v>
      </c>
      <c r="AD44" s="184">
        <v>6.6</v>
      </c>
    </row>
    <row r="45" spans="1:30" s="103" customFormat="1" ht="14.1" customHeight="1" x14ac:dyDescent="0.15">
      <c r="A45" s="1498"/>
      <c r="B45" s="192" t="s">
        <v>1</v>
      </c>
      <c r="C45" s="182" t="s">
        <v>10</v>
      </c>
      <c r="D45" s="929">
        <v>2.9</v>
      </c>
      <c r="E45" s="929">
        <v>2.4</v>
      </c>
      <c r="F45" s="929">
        <v>1.9</v>
      </c>
      <c r="G45" s="929">
        <v>2</v>
      </c>
      <c r="H45" s="929">
        <v>1.8</v>
      </c>
      <c r="I45" s="929">
        <v>1.2</v>
      </c>
      <c r="J45" s="929">
        <v>2.1</v>
      </c>
      <c r="K45" s="929">
        <v>1.2</v>
      </c>
      <c r="L45" s="929">
        <v>0.8</v>
      </c>
      <c r="M45" s="929">
        <v>1.2</v>
      </c>
      <c r="N45" s="929">
        <v>1.8</v>
      </c>
      <c r="O45" s="931">
        <v>1.4</v>
      </c>
      <c r="P45" s="928">
        <v>1.7</v>
      </c>
      <c r="Q45" s="929">
        <v>1.9</v>
      </c>
      <c r="R45" s="929">
        <v>1.3</v>
      </c>
      <c r="S45" s="929">
        <v>2.2000000000000002</v>
      </c>
      <c r="T45" s="929">
        <v>0.6</v>
      </c>
      <c r="U45" s="929">
        <v>2</v>
      </c>
      <c r="V45" s="929">
        <v>3.8</v>
      </c>
      <c r="W45" s="929">
        <v>3.9</v>
      </c>
      <c r="X45" s="932">
        <v>2.5</v>
      </c>
      <c r="Y45" s="1010">
        <v>3</v>
      </c>
      <c r="Z45" s="1010">
        <v>4.3</v>
      </c>
      <c r="AA45" s="929">
        <v>3.3</v>
      </c>
      <c r="AB45" s="928">
        <v>2.1</v>
      </c>
      <c r="AC45" s="972">
        <v>4.3</v>
      </c>
      <c r="AD45" s="935">
        <v>0.6</v>
      </c>
    </row>
    <row r="46" spans="1:30" s="103" customFormat="1" ht="14.1" customHeight="1" x14ac:dyDescent="0.15">
      <c r="A46" s="1498"/>
      <c r="B46" s="192" t="s">
        <v>11</v>
      </c>
      <c r="C46" s="182" t="s">
        <v>10</v>
      </c>
      <c r="D46" s="929">
        <v>1.1000000000000001</v>
      </c>
      <c r="E46" s="929">
        <v>1</v>
      </c>
      <c r="F46" s="929">
        <v>0.8</v>
      </c>
      <c r="G46" s="929">
        <v>0.8</v>
      </c>
      <c r="H46" s="929">
        <v>0.9</v>
      </c>
      <c r="I46" s="929">
        <v>0.6</v>
      </c>
      <c r="J46" s="929">
        <v>1.3</v>
      </c>
      <c r="K46" s="929">
        <v>0.7</v>
      </c>
      <c r="L46" s="929">
        <v>0.7</v>
      </c>
      <c r="M46" s="929">
        <v>0.7</v>
      </c>
      <c r="N46" s="929">
        <v>0.9</v>
      </c>
      <c r="O46" s="931">
        <v>0.8</v>
      </c>
      <c r="P46" s="928">
        <v>1.1000000000000001</v>
      </c>
      <c r="Q46" s="929">
        <v>0.7</v>
      </c>
      <c r="R46" s="929">
        <v>0.8</v>
      </c>
      <c r="S46" s="929">
        <v>0.9</v>
      </c>
      <c r="T46" s="929" t="s">
        <v>174</v>
      </c>
      <c r="U46" s="929">
        <v>1.4</v>
      </c>
      <c r="V46" s="929">
        <v>1.4</v>
      </c>
      <c r="W46" s="929">
        <v>1.7</v>
      </c>
      <c r="X46" s="932">
        <v>1.2</v>
      </c>
      <c r="Y46" s="1010">
        <v>1.2</v>
      </c>
      <c r="Z46" s="1010">
        <v>2.1</v>
      </c>
      <c r="AA46" s="929">
        <v>2.1</v>
      </c>
      <c r="AB46" s="928">
        <v>1</v>
      </c>
      <c r="AC46" s="972">
        <v>2.1</v>
      </c>
      <c r="AD46" s="935" t="s">
        <v>174</v>
      </c>
    </row>
    <row r="47" spans="1:30" s="103" customFormat="1" ht="14.1" customHeight="1" x14ac:dyDescent="0.15">
      <c r="A47" s="1498"/>
      <c r="B47" s="192" t="s">
        <v>2</v>
      </c>
      <c r="C47" s="182" t="s">
        <v>10</v>
      </c>
      <c r="D47" s="114">
        <v>2</v>
      </c>
      <c r="E47" s="189" t="s">
        <v>175</v>
      </c>
      <c r="F47" s="189" t="s">
        <v>175</v>
      </c>
      <c r="G47" s="189">
        <v>1</v>
      </c>
      <c r="H47" s="189">
        <v>1</v>
      </c>
      <c r="I47" s="189" t="s">
        <v>175</v>
      </c>
      <c r="J47" s="189">
        <v>1</v>
      </c>
      <c r="K47" s="189" t="s">
        <v>175</v>
      </c>
      <c r="L47" s="189" t="s">
        <v>175</v>
      </c>
      <c r="M47" s="189" t="s">
        <v>175</v>
      </c>
      <c r="N47" s="189">
        <v>2</v>
      </c>
      <c r="O47" s="191" t="s">
        <v>175</v>
      </c>
      <c r="P47" s="114">
        <v>1</v>
      </c>
      <c r="Q47" s="189" t="s">
        <v>175</v>
      </c>
      <c r="R47" s="189">
        <v>1</v>
      </c>
      <c r="S47" s="189">
        <v>1</v>
      </c>
      <c r="T47" s="189" t="s">
        <v>175</v>
      </c>
      <c r="U47" s="189" t="s">
        <v>175</v>
      </c>
      <c r="V47" s="189">
        <v>2</v>
      </c>
      <c r="W47" s="189">
        <v>2</v>
      </c>
      <c r="X47" s="190">
        <v>1</v>
      </c>
      <c r="Y47" s="190">
        <v>1</v>
      </c>
      <c r="Z47" s="190">
        <v>3</v>
      </c>
      <c r="AA47" s="189">
        <v>3</v>
      </c>
      <c r="AB47" s="114" t="s">
        <v>175</v>
      </c>
      <c r="AC47" s="110">
        <v>3</v>
      </c>
      <c r="AD47" s="135" t="s">
        <v>175</v>
      </c>
    </row>
    <row r="48" spans="1:30" s="103" customFormat="1" ht="14.1" customHeight="1" x14ac:dyDescent="0.15">
      <c r="A48" s="1498"/>
      <c r="B48" s="192" t="s">
        <v>3</v>
      </c>
      <c r="C48" s="182" t="s">
        <v>10</v>
      </c>
      <c r="D48" s="933">
        <v>9</v>
      </c>
      <c r="E48" s="1161">
        <v>7.9</v>
      </c>
      <c r="F48" s="1161">
        <v>8</v>
      </c>
      <c r="G48" s="1161">
        <v>8.6</v>
      </c>
      <c r="H48" s="1161">
        <v>7.3</v>
      </c>
      <c r="I48" s="1161">
        <v>8.1</v>
      </c>
      <c r="J48" s="1161">
        <v>8</v>
      </c>
      <c r="K48" s="1161">
        <v>7.8</v>
      </c>
      <c r="L48" s="1161">
        <v>6.6</v>
      </c>
      <c r="M48" s="1161">
        <v>6.6</v>
      </c>
      <c r="N48" s="1161">
        <v>7.3</v>
      </c>
      <c r="O48" s="1162">
        <v>7.7</v>
      </c>
      <c r="P48" s="933">
        <v>7.3</v>
      </c>
      <c r="Q48" s="930">
        <v>6.6</v>
      </c>
      <c r="R48" s="930">
        <v>6.3</v>
      </c>
      <c r="S48" s="930">
        <v>6.5</v>
      </c>
      <c r="T48" s="930">
        <v>6.5</v>
      </c>
      <c r="U48" s="930">
        <v>7.5</v>
      </c>
      <c r="V48" s="930">
        <v>7.9</v>
      </c>
      <c r="W48" s="930">
        <v>8.3000000000000007</v>
      </c>
      <c r="X48" s="1010">
        <v>7.6</v>
      </c>
      <c r="Y48" s="1010">
        <v>6.8</v>
      </c>
      <c r="Z48" s="1010">
        <v>9.1</v>
      </c>
      <c r="AA48" s="930">
        <v>9.4</v>
      </c>
      <c r="AB48" s="1151">
        <v>7.6</v>
      </c>
      <c r="AC48" s="934">
        <v>9.4</v>
      </c>
      <c r="AD48" s="935">
        <v>6.3</v>
      </c>
    </row>
    <row r="49" spans="1:30" s="103" customFormat="1" ht="14.1" customHeight="1" x14ac:dyDescent="0.15">
      <c r="A49" s="1498"/>
      <c r="B49" s="193" t="s">
        <v>76</v>
      </c>
      <c r="C49" s="194" t="s">
        <v>10</v>
      </c>
      <c r="D49" s="937">
        <v>7.6</v>
      </c>
      <c r="E49" s="937">
        <v>7.1</v>
      </c>
      <c r="F49" s="937">
        <v>7</v>
      </c>
      <c r="G49" s="937">
        <v>6.2</v>
      </c>
      <c r="H49" s="937">
        <v>8</v>
      </c>
      <c r="I49" s="937">
        <v>7.2</v>
      </c>
      <c r="J49" s="937">
        <v>6.1</v>
      </c>
      <c r="K49" s="937">
        <v>6.3</v>
      </c>
      <c r="L49" s="937">
        <v>6.7</v>
      </c>
      <c r="M49" s="937">
        <v>6.4</v>
      </c>
      <c r="N49" s="937">
        <v>5.9</v>
      </c>
      <c r="O49" s="1184">
        <v>7.3</v>
      </c>
      <c r="P49" s="941">
        <v>8</v>
      </c>
      <c r="Q49" s="937">
        <v>7.6</v>
      </c>
      <c r="R49" s="937">
        <v>8.3000000000000007</v>
      </c>
      <c r="S49" s="937">
        <v>8.1999999999999993</v>
      </c>
      <c r="T49" s="937">
        <v>8.6999999999999993</v>
      </c>
      <c r="U49" s="937">
        <v>8.3000000000000007</v>
      </c>
      <c r="V49" s="937">
        <v>9.3000000000000007</v>
      </c>
      <c r="W49" s="937">
        <v>9</v>
      </c>
      <c r="X49" s="1002">
        <v>9.4</v>
      </c>
      <c r="Y49" s="1002">
        <v>8.6</v>
      </c>
      <c r="Z49" s="1002">
        <v>9.6999999999999993</v>
      </c>
      <c r="AA49" s="937">
        <v>8.4</v>
      </c>
      <c r="AB49" s="941">
        <v>7.7</v>
      </c>
      <c r="AC49" s="942">
        <v>9.6999999999999993</v>
      </c>
      <c r="AD49" s="943">
        <v>5.9</v>
      </c>
    </row>
    <row r="50" spans="1:30" s="103" customFormat="1" ht="14.1" customHeight="1" x14ac:dyDescent="0.15">
      <c r="A50" s="1498"/>
      <c r="B50" s="202" t="s">
        <v>77</v>
      </c>
      <c r="C50" s="397" t="s">
        <v>10</v>
      </c>
      <c r="D50" s="973">
        <v>0.1</v>
      </c>
      <c r="E50" s="973" t="s">
        <v>173</v>
      </c>
      <c r="F50" s="973" t="s">
        <v>173</v>
      </c>
      <c r="G50" s="973" t="s">
        <v>173</v>
      </c>
      <c r="H50" s="973" t="s">
        <v>173</v>
      </c>
      <c r="I50" s="973" t="s">
        <v>173</v>
      </c>
      <c r="J50" s="973" t="s">
        <v>173</v>
      </c>
      <c r="K50" s="973" t="s">
        <v>173</v>
      </c>
      <c r="L50" s="973" t="s">
        <v>173</v>
      </c>
      <c r="M50" s="973" t="s">
        <v>173</v>
      </c>
      <c r="N50" s="973" t="s">
        <v>173</v>
      </c>
      <c r="O50" s="975" t="s">
        <v>173</v>
      </c>
      <c r="P50" s="976" t="s">
        <v>173</v>
      </c>
      <c r="Q50" s="1153" t="s">
        <v>173</v>
      </c>
      <c r="R50" s="1153" t="s">
        <v>173</v>
      </c>
      <c r="S50" s="1153" t="s">
        <v>173</v>
      </c>
      <c r="T50" s="1153" t="s">
        <v>173</v>
      </c>
      <c r="U50" s="1153" t="s">
        <v>173</v>
      </c>
      <c r="V50" s="1153" t="s">
        <v>173</v>
      </c>
      <c r="W50" s="1153" t="s">
        <v>173</v>
      </c>
      <c r="X50" s="1063" t="s">
        <v>173</v>
      </c>
      <c r="Y50" s="1063" t="s">
        <v>173</v>
      </c>
      <c r="Z50" s="1063" t="s">
        <v>173</v>
      </c>
      <c r="AA50" s="1153" t="s">
        <v>173</v>
      </c>
      <c r="AB50" s="1155" t="s">
        <v>173</v>
      </c>
      <c r="AC50" s="1250">
        <v>0.1</v>
      </c>
      <c r="AD50" s="1160" t="s">
        <v>173</v>
      </c>
    </row>
    <row r="51" spans="1:30" s="103" customFormat="1" ht="14.1" customHeight="1" x14ac:dyDescent="0.15">
      <c r="A51" s="1498"/>
      <c r="B51" s="192" t="s">
        <v>78</v>
      </c>
      <c r="C51" s="203" t="s">
        <v>10</v>
      </c>
      <c r="D51" s="929">
        <v>0.6</v>
      </c>
      <c r="E51" s="929">
        <v>0.7</v>
      </c>
      <c r="F51" s="929">
        <v>0.8</v>
      </c>
      <c r="G51" s="929">
        <v>0.4</v>
      </c>
      <c r="H51" s="929">
        <v>0.2</v>
      </c>
      <c r="I51" s="929">
        <v>0.7</v>
      </c>
      <c r="J51" s="929">
        <v>0.7</v>
      </c>
      <c r="K51" s="929">
        <v>0.5</v>
      </c>
      <c r="L51" s="929" t="s">
        <v>173</v>
      </c>
      <c r="M51" s="929">
        <v>0.4</v>
      </c>
      <c r="N51" s="929">
        <v>0.4</v>
      </c>
      <c r="O51" s="931">
        <v>0.5</v>
      </c>
      <c r="P51" s="928">
        <v>0.7</v>
      </c>
      <c r="Q51" s="973">
        <v>0.4</v>
      </c>
      <c r="R51" s="973">
        <v>0.7</v>
      </c>
      <c r="S51" s="973">
        <v>0.2</v>
      </c>
      <c r="T51" s="973">
        <v>0.5</v>
      </c>
      <c r="U51" s="973">
        <v>0.1</v>
      </c>
      <c r="V51" s="974">
        <v>1.1000000000000001</v>
      </c>
      <c r="W51" s="974">
        <v>0.8</v>
      </c>
      <c r="X51" s="977">
        <v>1.4</v>
      </c>
      <c r="Y51" s="977">
        <v>0.7</v>
      </c>
      <c r="Z51" s="977">
        <v>1.4</v>
      </c>
      <c r="AA51" s="973">
        <v>1.7</v>
      </c>
      <c r="AB51" s="979">
        <v>0.7</v>
      </c>
      <c r="AC51" s="980">
        <v>1.7</v>
      </c>
      <c r="AD51" s="981" t="s">
        <v>173</v>
      </c>
    </row>
    <row r="52" spans="1:30" s="103" customFormat="1" ht="14.1" customHeight="1" x14ac:dyDescent="0.15">
      <c r="A52" s="1498"/>
      <c r="B52" s="192" t="s">
        <v>115</v>
      </c>
      <c r="C52" s="182" t="s">
        <v>10</v>
      </c>
      <c r="D52" s="929">
        <v>0.1</v>
      </c>
      <c r="E52" s="929" t="s">
        <v>173</v>
      </c>
      <c r="F52" s="929">
        <v>0.1</v>
      </c>
      <c r="G52" s="929" t="s">
        <v>173</v>
      </c>
      <c r="H52" s="929" t="s">
        <v>173</v>
      </c>
      <c r="I52" s="929" t="s">
        <v>173</v>
      </c>
      <c r="J52" s="929" t="s">
        <v>173</v>
      </c>
      <c r="K52" s="929" t="s">
        <v>173</v>
      </c>
      <c r="L52" s="929" t="s">
        <v>173</v>
      </c>
      <c r="M52" s="929" t="s">
        <v>173</v>
      </c>
      <c r="N52" s="929" t="s">
        <v>173</v>
      </c>
      <c r="O52" s="931" t="s">
        <v>173</v>
      </c>
      <c r="P52" s="928">
        <v>0.1</v>
      </c>
      <c r="Q52" s="929" t="s">
        <v>173</v>
      </c>
      <c r="R52" s="929" t="s">
        <v>173</v>
      </c>
      <c r="S52" s="929" t="s">
        <v>173</v>
      </c>
      <c r="T52" s="929" t="s">
        <v>173</v>
      </c>
      <c r="U52" s="929" t="s">
        <v>173</v>
      </c>
      <c r="V52" s="929" t="s">
        <v>173</v>
      </c>
      <c r="W52" s="929" t="s">
        <v>173</v>
      </c>
      <c r="X52" s="932" t="s">
        <v>173</v>
      </c>
      <c r="Y52" s="932" t="s">
        <v>173</v>
      </c>
      <c r="Z52" s="932">
        <v>0.1</v>
      </c>
      <c r="AA52" s="929">
        <v>0.1</v>
      </c>
      <c r="AB52" s="928" t="s">
        <v>173</v>
      </c>
      <c r="AC52" s="934">
        <v>0.1</v>
      </c>
      <c r="AD52" s="935" t="s">
        <v>173</v>
      </c>
    </row>
    <row r="53" spans="1:30" s="103" customFormat="1" ht="14.1" customHeight="1" x14ac:dyDescent="0.15">
      <c r="A53" s="1498"/>
      <c r="B53" s="453" t="s">
        <v>116</v>
      </c>
      <c r="C53" s="236" t="s">
        <v>10</v>
      </c>
      <c r="D53" s="947">
        <v>6.8</v>
      </c>
      <c r="E53" s="962">
        <v>6.4</v>
      </c>
      <c r="F53" s="962">
        <v>6.1</v>
      </c>
      <c r="G53" s="962">
        <v>5.8</v>
      </c>
      <c r="H53" s="962">
        <v>7.8</v>
      </c>
      <c r="I53" s="962">
        <v>6.5</v>
      </c>
      <c r="J53" s="962">
        <v>5.4</v>
      </c>
      <c r="K53" s="962">
        <v>5.8</v>
      </c>
      <c r="L53" s="962">
        <v>6.7</v>
      </c>
      <c r="M53" s="962">
        <v>6</v>
      </c>
      <c r="N53" s="962">
        <v>5.5</v>
      </c>
      <c r="O53" s="1138">
        <v>6.8</v>
      </c>
      <c r="P53" s="947">
        <v>7.2</v>
      </c>
      <c r="Q53" s="962">
        <v>7.2</v>
      </c>
      <c r="R53" s="962">
        <v>7.6</v>
      </c>
      <c r="S53" s="962">
        <v>8</v>
      </c>
      <c r="T53" s="962">
        <v>8.1999999999999993</v>
      </c>
      <c r="U53" s="962">
        <v>8.1999999999999993</v>
      </c>
      <c r="V53" s="962">
        <v>8.1999999999999993</v>
      </c>
      <c r="W53" s="961">
        <v>8.1999999999999993</v>
      </c>
      <c r="X53" s="965">
        <v>8</v>
      </c>
      <c r="Y53" s="982">
        <v>7.9</v>
      </c>
      <c r="Z53" s="965">
        <v>8.1999999999999993</v>
      </c>
      <c r="AA53" s="962">
        <v>6.6</v>
      </c>
      <c r="AB53" s="964">
        <v>7</v>
      </c>
      <c r="AC53" s="949">
        <v>8.1999999999999993</v>
      </c>
      <c r="AD53" s="950">
        <v>5.4</v>
      </c>
    </row>
    <row r="54" spans="1:30" s="103" customFormat="1" ht="14.1" customHeight="1" x14ac:dyDescent="0.15">
      <c r="A54" s="1498"/>
      <c r="B54" s="818" t="s">
        <v>81</v>
      </c>
      <c r="C54" s="405" t="s">
        <v>10</v>
      </c>
      <c r="D54" s="1251">
        <v>0.09</v>
      </c>
      <c r="E54" s="1251">
        <v>0.1</v>
      </c>
      <c r="F54" s="1251">
        <v>0.1</v>
      </c>
      <c r="G54" s="1251">
        <v>0.06</v>
      </c>
      <c r="H54" s="1251">
        <v>0.06</v>
      </c>
      <c r="I54" s="1251">
        <v>0.06</v>
      </c>
      <c r="J54" s="1251">
        <v>0.06</v>
      </c>
      <c r="K54" s="1251">
        <v>0.04</v>
      </c>
      <c r="L54" s="1251">
        <v>0.06</v>
      </c>
      <c r="M54" s="1251">
        <v>0.09</v>
      </c>
      <c r="N54" s="1251">
        <v>0.12</v>
      </c>
      <c r="O54" s="1252">
        <v>0.1</v>
      </c>
      <c r="P54" s="1253">
        <v>0.09</v>
      </c>
      <c r="Q54" s="1254">
        <v>0.08</v>
      </c>
      <c r="R54" s="1251">
        <v>0.12</v>
      </c>
      <c r="S54" s="1251">
        <v>0.11</v>
      </c>
      <c r="T54" s="1251">
        <v>0.06</v>
      </c>
      <c r="U54" s="1251">
        <v>0.09</v>
      </c>
      <c r="V54" s="1251">
        <v>0.12</v>
      </c>
      <c r="W54" s="1251">
        <v>0.12</v>
      </c>
      <c r="X54" s="1255">
        <v>0.11</v>
      </c>
      <c r="Y54" s="1255">
        <v>0.13</v>
      </c>
      <c r="Z54" s="1255">
        <v>0.16</v>
      </c>
      <c r="AA54" s="1251">
        <v>0.18</v>
      </c>
      <c r="AB54" s="1253">
        <v>0.1</v>
      </c>
      <c r="AC54" s="1254">
        <v>0.18</v>
      </c>
      <c r="AD54" s="1256">
        <v>0.04</v>
      </c>
    </row>
    <row r="55" spans="1:30" s="103" customFormat="1" ht="14.1" customHeight="1" thickBot="1" x14ac:dyDescent="0.2">
      <c r="A55" s="1499"/>
      <c r="B55" s="303" t="s">
        <v>86</v>
      </c>
      <c r="C55" s="341" t="s">
        <v>10</v>
      </c>
      <c r="D55" s="1088" t="s">
        <v>4</v>
      </c>
      <c r="E55" s="1088" t="s">
        <v>4</v>
      </c>
      <c r="F55" s="1088" t="s">
        <v>4</v>
      </c>
      <c r="G55" s="1088">
        <v>0.01</v>
      </c>
      <c r="H55" s="1088" t="s">
        <v>4</v>
      </c>
      <c r="I55" s="1088" t="s">
        <v>4</v>
      </c>
      <c r="J55" s="1088" t="s">
        <v>4</v>
      </c>
      <c r="K55" s="1088" t="s">
        <v>4</v>
      </c>
      <c r="L55" s="1088" t="s">
        <v>4</v>
      </c>
      <c r="M55" s="1088">
        <v>7.0000000000000007E-2</v>
      </c>
      <c r="N55" s="1088" t="s">
        <v>4</v>
      </c>
      <c r="O55" s="1091" t="s">
        <v>4</v>
      </c>
      <c r="P55" s="1087" t="s">
        <v>4</v>
      </c>
      <c r="Q55" s="1088" t="s">
        <v>4</v>
      </c>
      <c r="R55" s="1088" t="s">
        <v>4</v>
      </c>
      <c r="S55" s="1088">
        <v>0.02</v>
      </c>
      <c r="T55" s="1088" t="s">
        <v>4</v>
      </c>
      <c r="U55" s="1088" t="s">
        <v>4</v>
      </c>
      <c r="V55" s="1088" t="s">
        <v>4</v>
      </c>
      <c r="W55" s="1088" t="s">
        <v>4</v>
      </c>
      <c r="X55" s="1015" t="s">
        <v>4</v>
      </c>
      <c r="Y55" s="1015">
        <v>0.03</v>
      </c>
      <c r="Z55" s="1015" t="s">
        <v>4</v>
      </c>
      <c r="AA55" s="1088" t="s">
        <v>4</v>
      </c>
      <c r="AB55" s="1087">
        <v>0.03</v>
      </c>
      <c r="AC55" s="1139">
        <v>7.0000000000000007E-2</v>
      </c>
      <c r="AD55" s="1119">
        <v>0.01</v>
      </c>
    </row>
    <row r="56" spans="1:30" s="103" customFormat="1" ht="14.1" customHeight="1" x14ac:dyDescent="0.15">
      <c r="A56" s="767"/>
      <c r="B56" s="452"/>
      <c r="C56" s="768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769"/>
      <c r="Q56" s="446"/>
      <c r="R56" s="446"/>
      <c r="S56" s="446"/>
      <c r="T56" s="446"/>
      <c r="U56" s="446"/>
      <c r="V56" s="446"/>
      <c r="W56" s="446"/>
      <c r="X56" s="770"/>
      <c r="Y56" s="770"/>
      <c r="Z56" s="770"/>
      <c r="AA56" s="446"/>
      <c r="AB56" s="446"/>
      <c r="AC56" s="446"/>
      <c r="AD56" s="446"/>
    </row>
  </sheetData>
  <mergeCells count="5">
    <mergeCell ref="A4:A7"/>
    <mergeCell ref="A8:A20"/>
    <mergeCell ref="A21:A29"/>
    <mergeCell ref="A30:A42"/>
    <mergeCell ref="A43:A55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workbookViewId="0">
      <selection activeCell="AD35" sqref="AD35:AD37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3" width="7.5" style="161" bestFit="1" customWidth="1"/>
    <col min="4" max="4" width="7.25" style="161" bestFit="1" customWidth="1"/>
    <col min="5" max="24" width="6.625" style="161" customWidth="1"/>
    <col min="25" max="27" width="6.625" style="162" customWidth="1"/>
    <col min="28" max="31" width="6.625" style="161" customWidth="1"/>
    <col min="32" max="16384" width="9" style="161"/>
  </cols>
  <sheetData>
    <row r="1" spans="1:31" s="38" customFormat="1" ht="18" customHeight="1" x14ac:dyDescent="0.15">
      <c r="A1" s="813" t="s">
        <v>212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56"/>
      <c r="Z1" s="56"/>
      <c r="AA1" s="56"/>
      <c r="AB1" s="40"/>
      <c r="AC1" s="40"/>
      <c r="AD1" s="40"/>
      <c r="AE1" s="61" t="s">
        <v>54</v>
      </c>
    </row>
    <row r="2" spans="1:31" s="38" customFormat="1" ht="18" customHeight="1" thickBot="1" x14ac:dyDescent="0.2">
      <c r="A2" s="57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56"/>
      <c r="Z2" s="56"/>
      <c r="AA2" s="56"/>
      <c r="AB2" s="40"/>
      <c r="AC2" s="40"/>
      <c r="AD2" s="40"/>
      <c r="AE2" s="61" t="s">
        <v>180</v>
      </c>
    </row>
    <row r="3" spans="1:31" s="172" customFormat="1" ht="14.1" customHeight="1" thickBot="1" x14ac:dyDescent="0.2">
      <c r="A3" s="164" t="s">
        <v>59</v>
      </c>
      <c r="B3" s="165"/>
      <c r="C3" s="764"/>
      <c r="D3" s="166"/>
      <c r="E3" s="380">
        <v>44292</v>
      </c>
      <c r="F3" s="380">
        <v>44306</v>
      </c>
      <c r="G3" s="380">
        <v>44327</v>
      </c>
      <c r="H3" s="380">
        <v>44342</v>
      </c>
      <c r="I3" s="380">
        <v>44355</v>
      </c>
      <c r="J3" s="380">
        <v>44369</v>
      </c>
      <c r="K3" s="380">
        <v>44383</v>
      </c>
      <c r="L3" s="380">
        <v>44405</v>
      </c>
      <c r="M3" s="380">
        <v>44419</v>
      </c>
      <c r="N3" s="380">
        <v>44432</v>
      </c>
      <c r="O3" s="380">
        <v>44446</v>
      </c>
      <c r="P3" s="381">
        <v>44468</v>
      </c>
      <c r="Q3" s="382">
        <v>44481</v>
      </c>
      <c r="R3" s="380">
        <v>44495</v>
      </c>
      <c r="S3" s="380">
        <v>44509</v>
      </c>
      <c r="T3" s="380">
        <v>44524</v>
      </c>
      <c r="U3" s="380">
        <v>44537</v>
      </c>
      <c r="V3" s="380">
        <v>44551</v>
      </c>
      <c r="W3" s="380">
        <v>44566</v>
      </c>
      <c r="X3" s="380">
        <v>44579</v>
      </c>
      <c r="Y3" s="383">
        <v>44593</v>
      </c>
      <c r="Z3" s="383">
        <v>44607</v>
      </c>
      <c r="AA3" s="383">
        <v>44621</v>
      </c>
      <c r="AB3" s="380">
        <v>44636</v>
      </c>
      <c r="AC3" s="169" t="s">
        <v>60</v>
      </c>
      <c r="AD3" s="171" t="s">
        <v>61</v>
      </c>
      <c r="AE3" s="168" t="s">
        <v>62</v>
      </c>
    </row>
    <row r="4" spans="1:31" s="103" customFormat="1" ht="14.1" customHeight="1" x14ac:dyDescent="0.15">
      <c r="A4" s="1500" t="s">
        <v>101</v>
      </c>
      <c r="B4" s="222" t="s">
        <v>71</v>
      </c>
      <c r="C4" s="179" t="s">
        <v>209</v>
      </c>
      <c r="D4" s="180" t="s">
        <v>69</v>
      </c>
      <c r="E4" s="288">
        <v>21</v>
      </c>
      <c r="F4" s="289">
        <v>21</v>
      </c>
      <c r="G4" s="289">
        <v>22</v>
      </c>
      <c r="H4" s="289">
        <v>23</v>
      </c>
      <c r="I4" s="289">
        <v>24.5</v>
      </c>
      <c r="J4" s="289">
        <v>25.5</v>
      </c>
      <c r="K4" s="289">
        <v>27</v>
      </c>
      <c r="L4" s="289">
        <v>28.5</v>
      </c>
      <c r="M4" s="289">
        <v>27</v>
      </c>
      <c r="N4" s="289">
        <v>28</v>
      </c>
      <c r="O4" s="289">
        <v>27.5</v>
      </c>
      <c r="P4" s="145">
        <v>27.5</v>
      </c>
      <c r="Q4" s="288">
        <v>27.5</v>
      </c>
      <c r="R4" s="289">
        <v>24.5</v>
      </c>
      <c r="S4" s="289">
        <v>24.5</v>
      </c>
      <c r="T4" s="289">
        <v>22.5</v>
      </c>
      <c r="U4" s="289">
        <v>22</v>
      </c>
      <c r="V4" s="289">
        <v>21</v>
      </c>
      <c r="W4" s="289">
        <v>20</v>
      </c>
      <c r="X4" s="289">
        <v>19.5</v>
      </c>
      <c r="Y4" s="291">
        <v>19.5</v>
      </c>
      <c r="Z4" s="291">
        <v>19</v>
      </c>
      <c r="AA4" s="291">
        <v>19</v>
      </c>
      <c r="AB4" s="289">
        <v>21</v>
      </c>
      <c r="AC4" s="1140">
        <v>23.5</v>
      </c>
      <c r="AD4" s="1141">
        <v>28.5</v>
      </c>
      <c r="AE4" s="145">
        <v>19</v>
      </c>
    </row>
    <row r="5" spans="1:31" s="103" customFormat="1" ht="14.1" customHeight="1" x14ac:dyDescent="0.15">
      <c r="A5" s="1501"/>
      <c r="B5" s="192" t="s">
        <v>72</v>
      </c>
      <c r="C5" s="181" t="s">
        <v>209</v>
      </c>
      <c r="D5" s="182" t="s">
        <v>73</v>
      </c>
      <c r="E5" s="114" t="s">
        <v>172</v>
      </c>
      <c r="F5" s="189" t="s">
        <v>172</v>
      </c>
      <c r="G5" s="189" t="s">
        <v>172</v>
      </c>
      <c r="H5" s="189" t="s">
        <v>172</v>
      </c>
      <c r="I5" s="189" t="s">
        <v>172</v>
      </c>
      <c r="J5" s="189" t="s">
        <v>172</v>
      </c>
      <c r="K5" s="189" t="s">
        <v>172</v>
      </c>
      <c r="L5" s="189" t="s">
        <v>172</v>
      </c>
      <c r="M5" s="189" t="s">
        <v>172</v>
      </c>
      <c r="N5" s="189" t="s">
        <v>172</v>
      </c>
      <c r="O5" s="189" t="s">
        <v>172</v>
      </c>
      <c r="P5" s="135" t="s">
        <v>172</v>
      </c>
      <c r="Q5" s="114" t="s">
        <v>172</v>
      </c>
      <c r="R5" s="189" t="s">
        <v>172</v>
      </c>
      <c r="S5" s="189" t="s">
        <v>172</v>
      </c>
      <c r="T5" s="189" t="s">
        <v>172</v>
      </c>
      <c r="U5" s="189" t="s">
        <v>172</v>
      </c>
      <c r="V5" s="189" t="s">
        <v>172</v>
      </c>
      <c r="W5" s="189" t="s">
        <v>172</v>
      </c>
      <c r="X5" s="189" t="s">
        <v>172</v>
      </c>
      <c r="Y5" s="190" t="s">
        <v>172</v>
      </c>
      <c r="Z5" s="190" t="s">
        <v>172</v>
      </c>
      <c r="AA5" s="190" t="s">
        <v>172</v>
      </c>
      <c r="AB5" s="189" t="s">
        <v>172</v>
      </c>
      <c r="AC5" s="114" t="s">
        <v>207</v>
      </c>
      <c r="AD5" s="110" t="s">
        <v>172</v>
      </c>
      <c r="AE5" s="135" t="s">
        <v>172</v>
      </c>
    </row>
    <row r="6" spans="1:31" s="103" customFormat="1" ht="14.1" customHeight="1" x14ac:dyDescent="0.15">
      <c r="A6" s="1501"/>
      <c r="B6" s="453" t="s">
        <v>0</v>
      </c>
      <c r="C6" s="390" t="s">
        <v>209</v>
      </c>
      <c r="D6" s="394" t="s">
        <v>4</v>
      </c>
      <c r="E6" s="1142">
        <v>6.9</v>
      </c>
      <c r="F6" s="1142">
        <v>6.8</v>
      </c>
      <c r="G6" s="1142">
        <v>6.9</v>
      </c>
      <c r="H6" s="1142">
        <v>6.8</v>
      </c>
      <c r="I6" s="1142">
        <v>6.9</v>
      </c>
      <c r="J6" s="1142">
        <v>7.1</v>
      </c>
      <c r="K6" s="1142">
        <v>7.1</v>
      </c>
      <c r="L6" s="1142">
        <v>7.3</v>
      </c>
      <c r="M6" s="1142">
        <v>7.3</v>
      </c>
      <c r="N6" s="1142">
        <v>7.5</v>
      </c>
      <c r="O6" s="1142">
        <v>7.5</v>
      </c>
      <c r="P6" s="1148">
        <v>7.3</v>
      </c>
      <c r="Q6" s="1144">
        <v>7.4</v>
      </c>
      <c r="R6" s="1142">
        <v>7.1</v>
      </c>
      <c r="S6" s="1142">
        <v>7.6</v>
      </c>
      <c r="T6" s="1142">
        <v>7.3</v>
      </c>
      <c r="U6" s="1145">
        <v>7.2</v>
      </c>
      <c r="V6" s="1142">
        <v>7.2</v>
      </c>
      <c r="W6" s="1145">
        <v>7.2</v>
      </c>
      <c r="X6" s="1142">
        <v>7.1</v>
      </c>
      <c r="Y6" s="1040">
        <v>7.3</v>
      </c>
      <c r="Z6" s="1040">
        <v>7.1</v>
      </c>
      <c r="AA6" s="1040">
        <v>7</v>
      </c>
      <c r="AB6" s="1142">
        <v>7</v>
      </c>
      <c r="AC6" s="1146" t="s">
        <v>52</v>
      </c>
      <c r="AD6" s="1147">
        <v>7.6</v>
      </c>
      <c r="AE6" s="1148">
        <v>6.8</v>
      </c>
    </row>
    <row r="7" spans="1:31" s="103" customFormat="1" ht="14.1" customHeight="1" x14ac:dyDescent="0.15">
      <c r="A7" s="1501"/>
      <c r="B7" s="1452" t="s">
        <v>1</v>
      </c>
      <c r="C7" s="444" t="s">
        <v>162</v>
      </c>
      <c r="D7" s="203" t="s">
        <v>10</v>
      </c>
      <c r="E7" s="973">
        <v>0.6</v>
      </c>
      <c r="F7" s="973" t="s">
        <v>4</v>
      </c>
      <c r="G7" s="973">
        <v>0.7</v>
      </c>
      <c r="H7" s="973" t="s">
        <v>4</v>
      </c>
      <c r="I7" s="973">
        <v>0.5</v>
      </c>
      <c r="J7" s="973" t="s">
        <v>4</v>
      </c>
      <c r="K7" s="973">
        <v>0.8</v>
      </c>
      <c r="L7" s="973" t="s">
        <v>4</v>
      </c>
      <c r="M7" s="973" t="s">
        <v>174</v>
      </c>
      <c r="N7" s="973" t="s">
        <v>4</v>
      </c>
      <c r="O7" s="973" t="s">
        <v>174</v>
      </c>
      <c r="P7" s="981" t="s">
        <v>4</v>
      </c>
      <c r="Q7" s="976">
        <v>0.7</v>
      </c>
      <c r="R7" s="973" t="s">
        <v>4</v>
      </c>
      <c r="S7" s="973">
        <v>0.7</v>
      </c>
      <c r="T7" s="973" t="s">
        <v>4</v>
      </c>
      <c r="U7" s="973" t="s">
        <v>174</v>
      </c>
      <c r="V7" s="973" t="s">
        <v>4</v>
      </c>
      <c r="W7" s="973">
        <v>1.1000000000000001</v>
      </c>
      <c r="X7" s="973" t="s">
        <v>4</v>
      </c>
      <c r="Y7" s="977">
        <v>0.8</v>
      </c>
      <c r="Z7" s="978" t="s">
        <v>4</v>
      </c>
      <c r="AA7" s="978">
        <v>0.9</v>
      </c>
      <c r="AB7" s="973" t="s">
        <v>4</v>
      </c>
      <c r="AC7" s="976" t="s">
        <v>52</v>
      </c>
      <c r="AD7" s="1468">
        <v>1.1000000000000001</v>
      </c>
      <c r="AE7" s="1459" t="s">
        <v>174</v>
      </c>
    </row>
    <row r="8" spans="1:31" s="103" customFormat="1" ht="14.1" customHeight="1" x14ac:dyDescent="0.15">
      <c r="A8" s="1501"/>
      <c r="B8" s="1455"/>
      <c r="C8" s="181" t="s">
        <v>156</v>
      </c>
      <c r="D8" s="182" t="s">
        <v>10</v>
      </c>
      <c r="E8" s="929">
        <v>0.6</v>
      </c>
      <c r="F8" s="929">
        <v>0.6</v>
      </c>
      <c r="G8" s="929">
        <v>0.6</v>
      </c>
      <c r="H8" s="929">
        <v>0.7</v>
      </c>
      <c r="I8" s="929" t="s">
        <v>174</v>
      </c>
      <c r="J8" s="929" t="s">
        <v>174</v>
      </c>
      <c r="K8" s="929">
        <v>0.6</v>
      </c>
      <c r="L8" s="929" t="s">
        <v>174</v>
      </c>
      <c r="M8" s="929" t="s">
        <v>174</v>
      </c>
      <c r="N8" s="929" t="s">
        <v>174</v>
      </c>
      <c r="O8" s="929" t="s">
        <v>174</v>
      </c>
      <c r="P8" s="935">
        <v>0.5</v>
      </c>
      <c r="Q8" s="928">
        <v>0.8</v>
      </c>
      <c r="R8" s="929" t="s">
        <v>174</v>
      </c>
      <c r="S8" s="929" t="s">
        <v>174</v>
      </c>
      <c r="T8" s="929" t="s">
        <v>174</v>
      </c>
      <c r="U8" s="929">
        <v>0.7</v>
      </c>
      <c r="V8" s="929">
        <v>0.8</v>
      </c>
      <c r="W8" s="929">
        <v>0.7</v>
      </c>
      <c r="X8" s="929">
        <v>1.1000000000000001</v>
      </c>
      <c r="Y8" s="932">
        <v>0.9</v>
      </c>
      <c r="Z8" s="1010">
        <v>1.1000000000000001</v>
      </c>
      <c r="AA8" s="1010">
        <v>0.9</v>
      </c>
      <c r="AB8" s="929">
        <v>1</v>
      </c>
      <c r="AC8" s="928" t="s">
        <v>174</v>
      </c>
      <c r="AD8" s="1469"/>
      <c r="AE8" s="1460"/>
    </row>
    <row r="9" spans="1:31" s="103" customFormat="1" ht="14.1" customHeight="1" x14ac:dyDescent="0.15">
      <c r="A9" s="1501"/>
      <c r="B9" s="1455"/>
      <c r="C9" s="181" t="s">
        <v>166</v>
      </c>
      <c r="D9" s="182" t="s">
        <v>10</v>
      </c>
      <c r="E9" s="929" t="s">
        <v>174</v>
      </c>
      <c r="F9" s="929" t="s">
        <v>4</v>
      </c>
      <c r="G9" s="929">
        <v>1.1000000000000001</v>
      </c>
      <c r="H9" s="929" t="s">
        <v>4</v>
      </c>
      <c r="I9" s="929" t="s">
        <v>174</v>
      </c>
      <c r="J9" s="929" t="s">
        <v>4</v>
      </c>
      <c r="K9" s="929">
        <v>0.5</v>
      </c>
      <c r="L9" s="929" t="s">
        <v>4</v>
      </c>
      <c r="M9" s="929" t="s">
        <v>174</v>
      </c>
      <c r="N9" s="929" t="s">
        <v>4</v>
      </c>
      <c r="O9" s="929" t="s">
        <v>174</v>
      </c>
      <c r="P9" s="935" t="s">
        <v>4</v>
      </c>
      <c r="Q9" s="928">
        <v>0.7</v>
      </c>
      <c r="R9" s="929" t="s">
        <v>4</v>
      </c>
      <c r="S9" s="929" t="s">
        <v>174</v>
      </c>
      <c r="T9" s="929" t="s">
        <v>4</v>
      </c>
      <c r="U9" s="929">
        <v>0.8</v>
      </c>
      <c r="V9" s="929" t="s">
        <v>4</v>
      </c>
      <c r="W9" s="929">
        <v>1</v>
      </c>
      <c r="X9" s="929" t="s">
        <v>4</v>
      </c>
      <c r="Y9" s="932">
        <v>0.9</v>
      </c>
      <c r="Z9" s="1010" t="s">
        <v>4</v>
      </c>
      <c r="AA9" s="1010">
        <v>0.9</v>
      </c>
      <c r="AB9" s="929" t="s">
        <v>4</v>
      </c>
      <c r="AC9" s="928" t="s">
        <v>52</v>
      </c>
      <c r="AD9" s="1470"/>
      <c r="AE9" s="1461"/>
    </row>
    <row r="10" spans="1:31" s="103" customFormat="1" ht="14.1" customHeight="1" x14ac:dyDescent="0.15">
      <c r="A10" s="1501"/>
      <c r="B10" s="1504"/>
      <c r="C10" s="390" t="s">
        <v>165</v>
      </c>
      <c r="D10" s="394" t="s">
        <v>10</v>
      </c>
      <c r="E10" s="1149" t="s">
        <v>174</v>
      </c>
      <c r="F10" s="1149">
        <v>0.6</v>
      </c>
      <c r="G10" s="1149">
        <v>0.8</v>
      </c>
      <c r="H10" s="1149">
        <v>0.7</v>
      </c>
      <c r="I10" s="1149" t="s">
        <v>174</v>
      </c>
      <c r="J10" s="1149" t="s">
        <v>174</v>
      </c>
      <c r="K10" s="1149">
        <v>0.6</v>
      </c>
      <c r="L10" s="1149" t="s">
        <v>174</v>
      </c>
      <c r="M10" s="1149" t="s">
        <v>174</v>
      </c>
      <c r="N10" s="1149" t="s">
        <v>174</v>
      </c>
      <c r="O10" s="1149" t="s">
        <v>174</v>
      </c>
      <c r="P10" s="1152">
        <v>0.5</v>
      </c>
      <c r="Q10" s="1151">
        <v>0.7</v>
      </c>
      <c r="R10" s="1149" t="s">
        <v>174</v>
      </c>
      <c r="S10" s="1149" t="s">
        <v>174</v>
      </c>
      <c r="T10" s="1149" t="s">
        <v>174</v>
      </c>
      <c r="U10" s="1149">
        <v>0.5</v>
      </c>
      <c r="V10" s="1149">
        <v>0.8</v>
      </c>
      <c r="W10" s="1149">
        <v>0.9</v>
      </c>
      <c r="X10" s="1149">
        <v>1.1000000000000001</v>
      </c>
      <c r="Y10" s="1059">
        <v>0.9</v>
      </c>
      <c r="Z10" s="1067">
        <v>1.1000000000000001</v>
      </c>
      <c r="AA10" s="1067">
        <v>0.9</v>
      </c>
      <c r="AB10" s="1149">
        <v>1</v>
      </c>
      <c r="AC10" s="1151" t="s">
        <v>174</v>
      </c>
      <c r="AD10" s="1061">
        <v>1.1000000000000001</v>
      </c>
      <c r="AE10" s="1152" t="s">
        <v>174</v>
      </c>
    </row>
    <row r="11" spans="1:31" s="103" customFormat="1" ht="14.1" customHeight="1" x14ac:dyDescent="0.15">
      <c r="A11" s="1501"/>
      <c r="B11" s="1452" t="s">
        <v>6</v>
      </c>
      <c r="C11" s="444" t="s">
        <v>157</v>
      </c>
      <c r="D11" s="397" t="s">
        <v>10</v>
      </c>
      <c r="E11" s="1153" t="s">
        <v>174</v>
      </c>
      <c r="F11" s="1153" t="s">
        <v>4</v>
      </c>
      <c r="G11" s="1153">
        <v>0.6</v>
      </c>
      <c r="H11" s="1153" t="s">
        <v>4</v>
      </c>
      <c r="I11" s="1153">
        <v>0.5</v>
      </c>
      <c r="J11" s="1153" t="s">
        <v>4</v>
      </c>
      <c r="K11" s="1153">
        <v>0.8</v>
      </c>
      <c r="L11" s="1153" t="s">
        <v>4</v>
      </c>
      <c r="M11" s="1153" t="s">
        <v>174</v>
      </c>
      <c r="N11" s="1153" t="s">
        <v>4</v>
      </c>
      <c r="O11" s="1153" t="s">
        <v>174</v>
      </c>
      <c r="P11" s="1160" t="s">
        <v>4</v>
      </c>
      <c r="Q11" s="1155">
        <v>0.6</v>
      </c>
      <c r="R11" s="1153" t="s">
        <v>4</v>
      </c>
      <c r="S11" s="1153" t="s">
        <v>174</v>
      </c>
      <c r="T11" s="1153" t="s">
        <v>4</v>
      </c>
      <c r="U11" s="1153" t="s">
        <v>174</v>
      </c>
      <c r="V11" s="1153" t="s">
        <v>4</v>
      </c>
      <c r="W11" s="1153">
        <v>0.8</v>
      </c>
      <c r="X11" s="1153" t="s">
        <v>4</v>
      </c>
      <c r="Y11" s="1063">
        <v>0.6</v>
      </c>
      <c r="Z11" s="1053" t="s">
        <v>4</v>
      </c>
      <c r="AA11" s="1053">
        <v>0.9</v>
      </c>
      <c r="AB11" s="1153" t="s">
        <v>4</v>
      </c>
      <c r="AC11" s="976" t="s">
        <v>52</v>
      </c>
      <c r="AD11" s="1468">
        <v>1</v>
      </c>
      <c r="AE11" s="1459" t="s">
        <v>174</v>
      </c>
    </row>
    <row r="12" spans="1:31" s="103" customFormat="1" ht="13.5" customHeight="1" x14ac:dyDescent="0.15">
      <c r="A12" s="1501"/>
      <c r="B12" s="1455"/>
      <c r="C12" s="181" t="s">
        <v>209</v>
      </c>
      <c r="D12" s="182" t="s">
        <v>10</v>
      </c>
      <c r="E12" s="929" t="s">
        <v>174</v>
      </c>
      <c r="F12" s="929">
        <v>0.5</v>
      </c>
      <c r="G12" s="929">
        <v>0.6</v>
      </c>
      <c r="H12" s="929" t="s">
        <v>174</v>
      </c>
      <c r="I12" s="929" t="s">
        <v>174</v>
      </c>
      <c r="J12" s="929" t="s">
        <v>174</v>
      </c>
      <c r="K12" s="929">
        <v>0.6</v>
      </c>
      <c r="L12" s="929" t="s">
        <v>174</v>
      </c>
      <c r="M12" s="929" t="s">
        <v>174</v>
      </c>
      <c r="N12" s="929" t="s">
        <v>174</v>
      </c>
      <c r="O12" s="929" t="s">
        <v>174</v>
      </c>
      <c r="P12" s="935" t="s">
        <v>174</v>
      </c>
      <c r="Q12" s="928">
        <v>0.7</v>
      </c>
      <c r="R12" s="929" t="s">
        <v>174</v>
      </c>
      <c r="S12" s="929" t="s">
        <v>174</v>
      </c>
      <c r="T12" s="929" t="s">
        <v>174</v>
      </c>
      <c r="U12" s="929">
        <v>0.6</v>
      </c>
      <c r="V12" s="929">
        <v>0.8</v>
      </c>
      <c r="W12" s="929">
        <v>0.7</v>
      </c>
      <c r="X12" s="929">
        <v>0.9</v>
      </c>
      <c r="Y12" s="932">
        <v>0.7</v>
      </c>
      <c r="Z12" s="1010">
        <v>0.8</v>
      </c>
      <c r="AA12" s="1010">
        <v>0.9</v>
      </c>
      <c r="AB12" s="929">
        <v>1</v>
      </c>
      <c r="AC12" s="928" t="s">
        <v>174</v>
      </c>
      <c r="AD12" s="1469"/>
      <c r="AE12" s="1460"/>
    </row>
    <row r="13" spans="1:31" s="103" customFormat="1" ht="13.5" customHeight="1" x14ac:dyDescent="0.15">
      <c r="A13" s="1501"/>
      <c r="B13" s="1455"/>
      <c r="C13" s="181" t="s">
        <v>167</v>
      </c>
      <c r="D13" s="182" t="s">
        <v>10</v>
      </c>
      <c r="E13" s="929" t="s">
        <v>174</v>
      </c>
      <c r="F13" s="929" t="s">
        <v>4</v>
      </c>
      <c r="G13" s="929">
        <v>0.8</v>
      </c>
      <c r="H13" s="929" t="s">
        <v>4</v>
      </c>
      <c r="I13" s="929" t="s">
        <v>174</v>
      </c>
      <c r="J13" s="929" t="s">
        <v>4</v>
      </c>
      <c r="K13" s="929">
        <v>0.5</v>
      </c>
      <c r="L13" s="929" t="s">
        <v>4</v>
      </c>
      <c r="M13" s="929" t="s">
        <v>174</v>
      </c>
      <c r="N13" s="929" t="s">
        <v>4</v>
      </c>
      <c r="O13" s="929" t="s">
        <v>174</v>
      </c>
      <c r="P13" s="935" t="s">
        <v>4</v>
      </c>
      <c r="Q13" s="928">
        <v>0.7</v>
      </c>
      <c r="R13" s="929" t="s">
        <v>4</v>
      </c>
      <c r="S13" s="929" t="s">
        <v>174</v>
      </c>
      <c r="T13" s="929" t="s">
        <v>4</v>
      </c>
      <c r="U13" s="929">
        <v>0.6</v>
      </c>
      <c r="V13" s="929" t="s">
        <v>4</v>
      </c>
      <c r="W13" s="929">
        <v>0.6</v>
      </c>
      <c r="X13" s="929" t="s">
        <v>4</v>
      </c>
      <c r="Y13" s="932">
        <v>0.7</v>
      </c>
      <c r="Z13" s="1010" t="s">
        <v>4</v>
      </c>
      <c r="AA13" s="1010">
        <v>0.6</v>
      </c>
      <c r="AB13" s="929" t="s">
        <v>4</v>
      </c>
      <c r="AC13" s="928" t="s">
        <v>52</v>
      </c>
      <c r="AD13" s="1470"/>
      <c r="AE13" s="1461"/>
    </row>
    <row r="14" spans="1:31" s="103" customFormat="1" ht="13.5" customHeight="1" x14ac:dyDescent="0.15">
      <c r="A14" s="1501"/>
      <c r="B14" s="1504"/>
      <c r="C14" s="390" t="s">
        <v>165</v>
      </c>
      <c r="D14" s="394" t="s">
        <v>10</v>
      </c>
      <c r="E14" s="1149" t="s">
        <v>174</v>
      </c>
      <c r="F14" s="1149">
        <v>0.5</v>
      </c>
      <c r="G14" s="1149">
        <v>0.7</v>
      </c>
      <c r="H14" s="1149" t="s">
        <v>174</v>
      </c>
      <c r="I14" s="1149" t="s">
        <v>174</v>
      </c>
      <c r="J14" s="1149" t="s">
        <v>174</v>
      </c>
      <c r="K14" s="1149">
        <v>0.6</v>
      </c>
      <c r="L14" s="1149" t="s">
        <v>174</v>
      </c>
      <c r="M14" s="1149" t="s">
        <v>174</v>
      </c>
      <c r="N14" s="1149" t="s">
        <v>174</v>
      </c>
      <c r="O14" s="1149" t="s">
        <v>174</v>
      </c>
      <c r="P14" s="1152" t="s">
        <v>174</v>
      </c>
      <c r="Q14" s="1151">
        <v>0.7</v>
      </c>
      <c r="R14" s="1149" t="s">
        <v>174</v>
      </c>
      <c r="S14" s="1149" t="s">
        <v>174</v>
      </c>
      <c r="T14" s="1149" t="s">
        <v>174</v>
      </c>
      <c r="U14" s="1149" t="s">
        <v>174</v>
      </c>
      <c r="V14" s="1149">
        <v>0.8</v>
      </c>
      <c r="W14" s="1149">
        <v>0.7</v>
      </c>
      <c r="X14" s="1149">
        <v>0.9</v>
      </c>
      <c r="Y14" s="1059">
        <v>0.7</v>
      </c>
      <c r="Z14" s="1067">
        <v>0.8</v>
      </c>
      <c r="AA14" s="1067">
        <v>0.8</v>
      </c>
      <c r="AB14" s="1149">
        <v>1</v>
      </c>
      <c r="AC14" s="1151" t="s">
        <v>174</v>
      </c>
      <c r="AD14" s="1061">
        <v>1</v>
      </c>
      <c r="AE14" s="1152" t="s">
        <v>174</v>
      </c>
    </row>
    <row r="15" spans="1:31" s="103" customFormat="1" ht="13.5" customHeight="1" x14ac:dyDescent="0.15">
      <c r="A15" s="1501"/>
      <c r="B15" s="1452" t="s">
        <v>2</v>
      </c>
      <c r="C15" s="444" t="s">
        <v>157</v>
      </c>
      <c r="D15" s="397" t="s">
        <v>10</v>
      </c>
      <c r="E15" s="141" t="s">
        <v>175</v>
      </c>
      <c r="F15" s="141" t="s">
        <v>4</v>
      </c>
      <c r="G15" s="141" t="s">
        <v>175</v>
      </c>
      <c r="H15" s="141" t="s">
        <v>4</v>
      </c>
      <c r="I15" s="141" t="s">
        <v>175</v>
      </c>
      <c r="J15" s="141" t="s">
        <v>4</v>
      </c>
      <c r="K15" s="141" t="s">
        <v>175</v>
      </c>
      <c r="L15" s="141" t="s">
        <v>4</v>
      </c>
      <c r="M15" s="141" t="s">
        <v>175</v>
      </c>
      <c r="N15" s="141" t="s">
        <v>4</v>
      </c>
      <c r="O15" s="141" t="s">
        <v>175</v>
      </c>
      <c r="P15" s="140" t="s">
        <v>4</v>
      </c>
      <c r="Q15" s="143" t="s">
        <v>175</v>
      </c>
      <c r="R15" s="141" t="s">
        <v>4</v>
      </c>
      <c r="S15" s="141" t="s">
        <v>175</v>
      </c>
      <c r="T15" s="141" t="s">
        <v>4</v>
      </c>
      <c r="U15" s="141" t="s">
        <v>175</v>
      </c>
      <c r="V15" s="141" t="s">
        <v>4</v>
      </c>
      <c r="W15" s="141" t="s">
        <v>175</v>
      </c>
      <c r="X15" s="141" t="s">
        <v>4</v>
      </c>
      <c r="Y15" s="144" t="s">
        <v>175</v>
      </c>
      <c r="Z15" s="144" t="s">
        <v>4</v>
      </c>
      <c r="AA15" s="144" t="s">
        <v>175</v>
      </c>
      <c r="AB15" s="141" t="s">
        <v>4</v>
      </c>
      <c r="AC15" s="206" t="s">
        <v>52</v>
      </c>
      <c r="AD15" s="1475">
        <v>1</v>
      </c>
      <c r="AE15" s="1478" t="s">
        <v>175</v>
      </c>
    </row>
    <row r="16" spans="1:31" s="103" customFormat="1" ht="14.1" customHeight="1" x14ac:dyDescent="0.15">
      <c r="A16" s="1501"/>
      <c r="B16" s="1455"/>
      <c r="C16" s="181" t="s">
        <v>209</v>
      </c>
      <c r="D16" s="182" t="s">
        <v>10</v>
      </c>
      <c r="E16" s="106" t="s">
        <v>175</v>
      </c>
      <c r="F16" s="106" t="s">
        <v>175</v>
      </c>
      <c r="G16" s="106" t="s">
        <v>175</v>
      </c>
      <c r="H16" s="106" t="s">
        <v>175</v>
      </c>
      <c r="I16" s="106" t="s">
        <v>175</v>
      </c>
      <c r="J16" s="106" t="s">
        <v>175</v>
      </c>
      <c r="K16" s="106" t="s">
        <v>175</v>
      </c>
      <c r="L16" s="106" t="s">
        <v>175</v>
      </c>
      <c r="M16" s="106" t="s">
        <v>175</v>
      </c>
      <c r="N16" s="106" t="s">
        <v>175</v>
      </c>
      <c r="O16" s="106" t="s">
        <v>175</v>
      </c>
      <c r="P16" s="105" t="s">
        <v>175</v>
      </c>
      <c r="Q16" s="112" t="s">
        <v>175</v>
      </c>
      <c r="R16" s="106" t="s">
        <v>175</v>
      </c>
      <c r="S16" s="106" t="s">
        <v>175</v>
      </c>
      <c r="T16" s="106" t="s">
        <v>175</v>
      </c>
      <c r="U16" s="106" t="s">
        <v>175</v>
      </c>
      <c r="V16" s="106" t="s">
        <v>175</v>
      </c>
      <c r="W16" s="106" t="s">
        <v>175</v>
      </c>
      <c r="X16" s="106" t="s">
        <v>175</v>
      </c>
      <c r="Y16" s="113" t="s">
        <v>175</v>
      </c>
      <c r="Z16" s="113" t="s">
        <v>175</v>
      </c>
      <c r="AA16" s="113">
        <v>1</v>
      </c>
      <c r="AB16" s="106" t="s">
        <v>175</v>
      </c>
      <c r="AC16" s="114" t="s">
        <v>175</v>
      </c>
      <c r="AD16" s="1476"/>
      <c r="AE16" s="1479"/>
    </row>
    <row r="17" spans="1:31" s="103" customFormat="1" ht="14.1" customHeight="1" x14ac:dyDescent="0.15">
      <c r="A17" s="1501"/>
      <c r="B17" s="1455"/>
      <c r="C17" s="181" t="s">
        <v>167</v>
      </c>
      <c r="D17" s="182" t="s">
        <v>10</v>
      </c>
      <c r="E17" s="106" t="s">
        <v>175</v>
      </c>
      <c r="F17" s="106" t="s">
        <v>4</v>
      </c>
      <c r="G17" s="106" t="s">
        <v>175</v>
      </c>
      <c r="H17" s="106" t="s">
        <v>4</v>
      </c>
      <c r="I17" s="106" t="s">
        <v>175</v>
      </c>
      <c r="J17" s="106" t="s">
        <v>4</v>
      </c>
      <c r="K17" s="106" t="s">
        <v>175</v>
      </c>
      <c r="L17" s="106" t="s">
        <v>4</v>
      </c>
      <c r="M17" s="106" t="s">
        <v>175</v>
      </c>
      <c r="N17" s="106" t="s">
        <v>4</v>
      </c>
      <c r="O17" s="106" t="s">
        <v>175</v>
      </c>
      <c r="P17" s="105" t="s">
        <v>4</v>
      </c>
      <c r="Q17" s="112" t="s">
        <v>175</v>
      </c>
      <c r="R17" s="106" t="s">
        <v>4</v>
      </c>
      <c r="S17" s="106" t="s">
        <v>175</v>
      </c>
      <c r="T17" s="106" t="s">
        <v>4</v>
      </c>
      <c r="U17" s="106" t="s">
        <v>175</v>
      </c>
      <c r="V17" s="106" t="s">
        <v>4</v>
      </c>
      <c r="W17" s="106" t="s">
        <v>175</v>
      </c>
      <c r="X17" s="106" t="s">
        <v>4</v>
      </c>
      <c r="Y17" s="113" t="s">
        <v>175</v>
      </c>
      <c r="Z17" s="113" t="s">
        <v>4</v>
      </c>
      <c r="AA17" s="113" t="s">
        <v>175</v>
      </c>
      <c r="AB17" s="106" t="s">
        <v>4</v>
      </c>
      <c r="AC17" s="114" t="s">
        <v>52</v>
      </c>
      <c r="AD17" s="1477"/>
      <c r="AE17" s="1480"/>
    </row>
    <row r="18" spans="1:31" s="103" customFormat="1" ht="14.1" customHeight="1" x14ac:dyDescent="0.15">
      <c r="A18" s="1501"/>
      <c r="B18" s="1504"/>
      <c r="C18" s="390" t="s">
        <v>165</v>
      </c>
      <c r="D18" s="394" t="s">
        <v>10</v>
      </c>
      <c r="E18" s="708" t="s">
        <v>175</v>
      </c>
      <c r="F18" s="708" t="s">
        <v>175</v>
      </c>
      <c r="G18" s="708" t="s">
        <v>175</v>
      </c>
      <c r="H18" s="708" t="s">
        <v>175</v>
      </c>
      <c r="I18" s="708" t="s">
        <v>175</v>
      </c>
      <c r="J18" s="708" t="s">
        <v>175</v>
      </c>
      <c r="K18" s="708" t="s">
        <v>175</v>
      </c>
      <c r="L18" s="708" t="s">
        <v>175</v>
      </c>
      <c r="M18" s="708" t="s">
        <v>175</v>
      </c>
      <c r="N18" s="708" t="s">
        <v>175</v>
      </c>
      <c r="O18" s="708" t="s">
        <v>175</v>
      </c>
      <c r="P18" s="799" t="s">
        <v>175</v>
      </c>
      <c r="Q18" s="672" t="s">
        <v>175</v>
      </c>
      <c r="R18" s="708" t="s">
        <v>175</v>
      </c>
      <c r="S18" s="708" t="s">
        <v>175</v>
      </c>
      <c r="T18" s="708" t="s">
        <v>175</v>
      </c>
      <c r="U18" s="708" t="s">
        <v>175</v>
      </c>
      <c r="V18" s="708" t="s">
        <v>175</v>
      </c>
      <c r="W18" s="708" t="s">
        <v>175</v>
      </c>
      <c r="X18" s="708" t="s">
        <v>175</v>
      </c>
      <c r="Y18" s="708" t="s">
        <v>175</v>
      </c>
      <c r="Z18" s="708" t="s">
        <v>175</v>
      </c>
      <c r="AA18" s="708" t="s">
        <v>175</v>
      </c>
      <c r="AB18" s="708" t="s">
        <v>175</v>
      </c>
      <c r="AC18" s="280" t="s">
        <v>175</v>
      </c>
      <c r="AD18" s="284" t="s">
        <v>175</v>
      </c>
      <c r="AE18" s="282" t="s">
        <v>175</v>
      </c>
    </row>
    <row r="19" spans="1:31" s="103" customFormat="1" ht="14.1" customHeight="1" x14ac:dyDescent="0.15">
      <c r="A19" s="1501"/>
      <c r="B19" s="1452" t="s">
        <v>3</v>
      </c>
      <c r="C19" s="444" t="s">
        <v>157</v>
      </c>
      <c r="D19" s="203" t="s">
        <v>10</v>
      </c>
      <c r="E19" s="973">
        <v>7.6</v>
      </c>
      <c r="F19" s="973" t="s">
        <v>4</v>
      </c>
      <c r="G19" s="973">
        <v>7.4</v>
      </c>
      <c r="H19" s="973" t="s">
        <v>4</v>
      </c>
      <c r="I19" s="973">
        <v>5.9</v>
      </c>
      <c r="J19" s="973" t="s">
        <v>4</v>
      </c>
      <c r="K19" s="973">
        <v>6.7</v>
      </c>
      <c r="L19" s="973" t="s">
        <v>4</v>
      </c>
      <c r="M19" s="973">
        <v>6.8</v>
      </c>
      <c r="N19" s="973" t="s">
        <v>4</v>
      </c>
      <c r="O19" s="973">
        <v>6.9</v>
      </c>
      <c r="P19" s="981" t="s">
        <v>4</v>
      </c>
      <c r="Q19" s="976">
        <v>6.6</v>
      </c>
      <c r="R19" s="973" t="s">
        <v>4</v>
      </c>
      <c r="S19" s="973">
        <v>6</v>
      </c>
      <c r="T19" s="973" t="s">
        <v>4</v>
      </c>
      <c r="U19" s="973">
        <v>6</v>
      </c>
      <c r="V19" s="973" t="s">
        <v>4</v>
      </c>
      <c r="W19" s="973">
        <v>6.4</v>
      </c>
      <c r="X19" s="973" t="s">
        <v>4</v>
      </c>
      <c r="Y19" s="977">
        <v>6.8</v>
      </c>
      <c r="Z19" s="978" t="s">
        <v>4</v>
      </c>
      <c r="AA19" s="978">
        <v>7.3</v>
      </c>
      <c r="AB19" s="973" t="s">
        <v>4</v>
      </c>
      <c r="AC19" s="976" t="s">
        <v>52</v>
      </c>
      <c r="AD19" s="1468">
        <v>7.7</v>
      </c>
      <c r="AE19" s="1459">
        <v>5.0999999999999996</v>
      </c>
    </row>
    <row r="20" spans="1:31" s="103" customFormat="1" ht="14.1" customHeight="1" x14ac:dyDescent="0.15">
      <c r="A20" s="1501"/>
      <c r="B20" s="1455"/>
      <c r="C20" s="181" t="s">
        <v>209</v>
      </c>
      <c r="D20" s="182" t="s">
        <v>10</v>
      </c>
      <c r="E20" s="929">
        <v>7.5</v>
      </c>
      <c r="F20" s="929">
        <v>6.8</v>
      </c>
      <c r="G20" s="929">
        <v>7.1</v>
      </c>
      <c r="H20" s="929">
        <v>7</v>
      </c>
      <c r="I20" s="929">
        <v>6.1</v>
      </c>
      <c r="J20" s="929">
        <v>7.2</v>
      </c>
      <c r="K20" s="929">
        <v>6.7</v>
      </c>
      <c r="L20" s="929">
        <v>6.5</v>
      </c>
      <c r="M20" s="929">
        <v>5.9</v>
      </c>
      <c r="N20" s="929">
        <v>6.1</v>
      </c>
      <c r="O20" s="929">
        <v>6.6</v>
      </c>
      <c r="P20" s="935">
        <v>6.5</v>
      </c>
      <c r="Q20" s="928">
        <v>6</v>
      </c>
      <c r="R20" s="929">
        <v>5.9</v>
      </c>
      <c r="S20" s="929">
        <v>5.7</v>
      </c>
      <c r="T20" s="929">
        <v>5.4</v>
      </c>
      <c r="U20" s="929">
        <v>5.9</v>
      </c>
      <c r="V20" s="929">
        <v>6.5</v>
      </c>
      <c r="W20" s="929">
        <v>5.8</v>
      </c>
      <c r="X20" s="929">
        <v>6.9</v>
      </c>
      <c r="Y20" s="932">
        <v>6</v>
      </c>
      <c r="Z20" s="1010">
        <v>6</v>
      </c>
      <c r="AA20" s="1010">
        <v>7.4</v>
      </c>
      <c r="AB20" s="929">
        <v>7.7</v>
      </c>
      <c r="AC20" s="928">
        <v>6.5</v>
      </c>
      <c r="AD20" s="1469"/>
      <c r="AE20" s="1460"/>
    </row>
    <row r="21" spans="1:31" s="103" customFormat="1" ht="14.1" customHeight="1" x14ac:dyDescent="0.15">
      <c r="A21" s="1501"/>
      <c r="B21" s="1455"/>
      <c r="C21" s="181" t="s">
        <v>167</v>
      </c>
      <c r="D21" s="236" t="s">
        <v>10</v>
      </c>
      <c r="E21" s="929">
        <v>7.4</v>
      </c>
      <c r="F21" s="929" t="s">
        <v>4</v>
      </c>
      <c r="G21" s="929">
        <v>6.6</v>
      </c>
      <c r="H21" s="929" t="s">
        <v>4</v>
      </c>
      <c r="I21" s="929">
        <v>6</v>
      </c>
      <c r="J21" s="929" t="s">
        <v>4</v>
      </c>
      <c r="K21" s="929">
        <v>6.4</v>
      </c>
      <c r="L21" s="929" t="s">
        <v>4</v>
      </c>
      <c r="M21" s="929">
        <v>5.8</v>
      </c>
      <c r="N21" s="929" t="s">
        <v>4</v>
      </c>
      <c r="O21" s="929">
        <v>6.7</v>
      </c>
      <c r="P21" s="935" t="s">
        <v>4</v>
      </c>
      <c r="Q21" s="928">
        <v>6.2</v>
      </c>
      <c r="R21" s="929" t="s">
        <v>4</v>
      </c>
      <c r="S21" s="929">
        <v>5.0999999999999996</v>
      </c>
      <c r="T21" s="929" t="s">
        <v>4</v>
      </c>
      <c r="U21" s="929">
        <v>6</v>
      </c>
      <c r="V21" s="929" t="s">
        <v>4</v>
      </c>
      <c r="W21" s="929">
        <v>5.6</v>
      </c>
      <c r="X21" s="929" t="s">
        <v>4</v>
      </c>
      <c r="Y21" s="932">
        <v>6.2</v>
      </c>
      <c r="Z21" s="932" t="s">
        <v>4</v>
      </c>
      <c r="AA21" s="932">
        <v>7.3</v>
      </c>
      <c r="AB21" s="929" t="s">
        <v>4</v>
      </c>
      <c r="AC21" s="928" t="s">
        <v>52</v>
      </c>
      <c r="AD21" s="1470"/>
      <c r="AE21" s="1461"/>
    </row>
    <row r="22" spans="1:31" s="103" customFormat="1" ht="14.1" customHeight="1" x14ac:dyDescent="0.15">
      <c r="A22" s="1501"/>
      <c r="B22" s="1504"/>
      <c r="C22" s="453" t="s">
        <v>165</v>
      </c>
      <c r="D22" s="394" t="s">
        <v>10</v>
      </c>
      <c r="E22" s="1149">
        <v>7.5</v>
      </c>
      <c r="F22" s="962">
        <v>6.8</v>
      </c>
      <c r="G22" s="962">
        <v>7</v>
      </c>
      <c r="H22" s="962">
        <v>7</v>
      </c>
      <c r="I22" s="962">
        <v>6</v>
      </c>
      <c r="J22" s="962">
        <v>7.2</v>
      </c>
      <c r="K22" s="962">
        <v>6.6</v>
      </c>
      <c r="L22" s="962">
        <v>6.5</v>
      </c>
      <c r="M22" s="962">
        <v>6.2</v>
      </c>
      <c r="N22" s="962">
        <v>6.1</v>
      </c>
      <c r="O22" s="962">
        <v>6.7</v>
      </c>
      <c r="P22" s="950">
        <v>6.5</v>
      </c>
      <c r="Q22" s="947">
        <v>6.3</v>
      </c>
      <c r="R22" s="962">
        <v>5.9</v>
      </c>
      <c r="S22" s="962">
        <v>5.6</v>
      </c>
      <c r="T22" s="962">
        <v>5.4</v>
      </c>
      <c r="U22" s="962">
        <v>6</v>
      </c>
      <c r="V22" s="962">
        <v>6.5</v>
      </c>
      <c r="W22" s="962">
        <v>5.9</v>
      </c>
      <c r="X22" s="962">
        <v>6.9</v>
      </c>
      <c r="Y22" s="965">
        <v>6.3</v>
      </c>
      <c r="Z22" s="982">
        <v>6</v>
      </c>
      <c r="AA22" s="982">
        <v>7.3</v>
      </c>
      <c r="AB22" s="962">
        <v>7.7</v>
      </c>
      <c r="AC22" s="1151">
        <v>6.5</v>
      </c>
      <c r="AD22" s="949">
        <v>7.7</v>
      </c>
      <c r="AE22" s="950">
        <v>5.4</v>
      </c>
    </row>
    <row r="23" spans="1:31" s="103" customFormat="1" ht="14.1" customHeight="1" x14ac:dyDescent="0.15">
      <c r="A23" s="1501"/>
      <c r="B23" s="1452" t="s">
        <v>74</v>
      </c>
      <c r="C23" s="444" t="s">
        <v>157</v>
      </c>
      <c r="D23" s="203" t="s">
        <v>75</v>
      </c>
      <c r="E23" s="398">
        <v>0</v>
      </c>
      <c r="F23" s="398" t="s">
        <v>4</v>
      </c>
      <c r="G23" s="398">
        <v>0</v>
      </c>
      <c r="H23" s="398" t="s">
        <v>4</v>
      </c>
      <c r="I23" s="398">
        <v>0</v>
      </c>
      <c r="J23" s="398" t="s">
        <v>4</v>
      </c>
      <c r="K23" s="398">
        <v>0</v>
      </c>
      <c r="L23" s="398" t="s">
        <v>4</v>
      </c>
      <c r="M23" s="398">
        <v>0</v>
      </c>
      <c r="N23" s="398" t="s">
        <v>4</v>
      </c>
      <c r="O23" s="398">
        <v>0</v>
      </c>
      <c r="P23" s="402" t="s">
        <v>4</v>
      </c>
      <c r="Q23" s="418">
        <v>0</v>
      </c>
      <c r="R23" s="398" t="s">
        <v>4</v>
      </c>
      <c r="S23" s="398">
        <v>0</v>
      </c>
      <c r="T23" s="398" t="s">
        <v>4</v>
      </c>
      <c r="U23" s="398">
        <v>0</v>
      </c>
      <c r="V23" s="398" t="s">
        <v>4</v>
      </c>
      <c r="W23" s="398">
        <v>0</v>
      </c>
      <c r="X23" s="398" t="s">
        <v>4</v>
      </c>
      <c r="Y23" s="399">
        <v>0</v>
      </c>
      <c r="Z23" s="562" t="s">
        <v>4</v>
      </c>
      <c r="AA23" s="562">
        <v>0</v>
      </c>
      <c r="AB23" s="398" t="s">
        <v>4</v>
      </c>
      <c r="AC23" s="206" t="s">
        <v>52</v>
      </c>
      <c r="AD23" s="1462">
        <v>0</v>
      </c>
      <c r="AE23" s="1465">
        <v>0</v>
      </c>
    </row>
    <row r="24" spans="1:31" s="103" customFormat="1" ht="14.1" customHeight="1" x14ac:dyDescent="0.15">
      <c r="A24" s="1501"/>
      <c r="B24" s="1455"/>
      <c r="C24" s="181" t="s">
        <v>209</v>
      </c>
      <c r="D24" s="182" t="s">
        <v>75</v>
      </c>
      <c r="E24" s="552">
        <v>0</v>
      </c>
      <c r="F24" s="559">
        <v>0</v>
      </c>
      <c r="G24" s="559">
        <v>0</v>
      </c>
      <c r="H24" s="559">
        <v>0</v>
      </c>
      <c r="I24" s="559">
        <v>0</v>
      </c>
      <c r="J24" s="559">
        <v>0</v>
      </c>
      <c r="K24" s="559">
        <v>0</v>
      </c>
      <c r="L24" s="559">
        <v>0</v>
      </c>
      <c r="M24" s="559">
        <v>0</v>
      </c>
      <c r="N24" s="559">
        <v>0</v>
      </c>
      <c r="O24" s="559">
        <v>0</v>
      </c>
      <c r="P24" s="553">
        <v>0</v>
      </c>
      <c r="Q24" s="552">
        <v>0</v>
      </c>
      <c r="R24" s="559">
        <v>0</v>
      </c>
      <c r="S24" s="559">
        <v>0</v>
      </c>
      <c r="T24" s="559">
        <v>0</v>
      </c>
      <c r="U24" s="559">
        <v>0</v>
      </c>
      <c r="V24" s="559">
        <v>0</v>
      </c>
      <c r="W24" s="559">
        <v>0</v>
      </c>
      <c r="X24" s="559">
        <v>0</v>
      </c>
      <c r="Y24" s="560">
        <v>0</v>
      </c>
      <c r="Z24" s="560">
        <v>0</v>
      </c>
      <c r="AA24" s="560">
        <v>0</v>
      </c>
      <c r="AB24" s="559">
        <v>0</v>
      </c>
      <c r="AC24" s="552">
        <v>0</v>
      </c>
      <c r="AD24" s="1463"/>
      <c r="AE24" s="1466"/>
    </row>
    <row r="25" spans="1:31" s="103" customFormat="1" ht="14.1" customHeight="1" x14ac:dyDescent="0.15">
      <c r="A25" s="1501"/>
      <c r="B25" s="1455"/>
      <c r="C25" s="181" t="s">
        <v>167</v>
      </c>
      <c r="D25" s="182" t="s">
        <v>75</v>
      </c>
      <c r="E25" s="559">
        <v>0</v>
      </c>
      <c r="F25" s="559" t="s">
        <v>4</v>
      </c>
      <c r="G25" s="559">
        <v>0</v>
      </c>
      <c r="H25" s="559" t="s">
        <v>4</v>
      </c>
      <c r="I25" s="559">
        <v>0</v>
      </c>
      <c r="J25" s="559" t="s">
        <v>4</v>
      </c>
      <c r="K25" s="559">
        <v>0</v>
      </c>
      <c r="L25" s="559" t="s">
        <v>4</v>
      </c>
      <c r="M25" s="559">
        <v>0</v>
      </c>
      <c r="N25" s="559" t="s">
        <v>4</v>
      </c>
      <c r="O25" s="559">
        <v>0</v>
      </c>
      <c r="P25" s="553" t="s">
        <v>4</v>
      </c>
      <c r="Q25" s="552">
        <v>0</v>
      </c>
      <c r="R25" s="559" t="s">
        <v>4</v>
      </c>
      <c r="S25" s="559">
        <v>0</v>
      </c>
      <c r="T25" s="559" t="s">
        <v>4</v>
      </c>
      <c r="U25" s="559">
        <v>0</v>
      </c>
      <c r="V25" s="559" t="s">
        <v>4</v>
      </c>
      <c r="W25" s="559">
        <v>0</v>
      </c>
      <c r="X25" s="559" t="s">
        <v>4</v>
      </c>
      <c r="Y25" s="560">
        <v>0</v>
      </c>
      <c r="Z25" s="560" t="s">
        <v>4</v>
      </c>
      <c r="AA25" s="560">
        <v>0</v>
      </c>
      <c r="AB25" s="559" t="s">
        <v>4</v>
      </c>
      <c r="AC25" s="114" t="s">
        <v>52</v>
      </c>
      <c r="AD25" s="1464"/>
      <c r="AE25" s="1467"/>
    </row>
    <row r="26" spans="1:31" s="103" customFormat="1" ht="14.1" customHeight="1" x14ac:dyDescent="0.15">
      <c r="A26" s="1501"/>
      <c r="B26" s="1504"/>
      <c r="C26" s="453" t="s">
        <v>165</v>
      </c>
      <c r="D26" s="394" t="s">
        <v>75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9">
        <v>0</v>
      </c>
      <c r="N26" s="629">
        <v>0</v>
      </c>
      <c r="O26" s="629">
        <v>0</v>
      </c>
      <c r="P26" s="705">
        <v>0</v>
      </c>
      <c r="Q26" s="628">
        <v>0</v>
      </c>
      <c r="R26" s="629">
        <v>0</v>
      </c>
      <c r="S26" s="629">
        <v>0</v>
      </c>
      <c r="T26" s="629">
        <v>0</v>
      </c>
      <c r="U26" s="629">
        <v>0</v>
      </c>
      <c r="V26" s="629">
        <v>0</v>
      </c>
      <c r="W26" s="629">
        <v>0</v>
      </c>
      <c r="X26" s="629">
        <v>0</v>
      </c>
      <c r="Y26" s="698">
        <v>0</v>
      </c>
      <c r="Z26" s="698">
        <v>0</v>
      </c>
      <c r="AA26" s="698">
        <v>0</v>
      </c>
      <c r="AB26" s="629">
        <v>0</v>
      </c>
      <c r="AC26" s="628">
        <v>0</v>
      </c>
      <c r="AD26" s="699">
        <v>0</v>
      </c>
      <c r="AE26" s="705">
        <v>0</v>
      </c>
    </row>
    <row r="27" spans="1:31" s="103" customFormat="1" ht="14.1" customHeight="1" x14ac:dyDescent="0.15">
      <c r="A27" s="1501"/>
      <c r="B27" s="1452" t="s">
        <v>76</v>
      </c>
      <c r="C27" s="444" t="s">
        <v>157</v>
      </c>
      <c r="D27" s="203" t="s">
        <v>10</v>
      </c>
      <c r="E27" s="974">
        <v>9.8000000000000007</v>
      </c>
      <c r="F27" s="974" t="s">
        <v>4</v>
      </c>
      <c r="G27" s="974">
        <v>9.1999999999999993</v>
      </c>
      <c r="H27" s="1156" t="s">
        <v>4</v>
      </c>
      <c r="I27" s="1156">
        <v>8.3000000000000007</v>
      </c>
      <c r="J27" s="1156" t="s">
        <v>4</v>
      </c>
      <c r="K27" s="1156">
        <v>7.9</v>
      </c>
      <c r="L27" s="1156" t="s">
        <v>4</v>
      </c>
      <c r="M27" s="1156">
        <v>6.3</v>
      </c>
      <c r="N27" s="1156" t="s">
        <v>4</v>
      </c>
      <c r="O27" s="1156">
        <v>8.3000000000000007</v>
      </c>
      <c r="P27" s="1192" t="s">
        <v>4</v>
      </c>
      <c r="Q27" s="1158">
        <v>8.8000000000000007</v>
      </c>
      <c r="R27" s="1156" t="s">
        <v>4</v>
      </c>
      <c r="S27" s="1156">
        <v>9.6999999999999993</v>
      </c>
      <c r="T27" s="1156" t="s">
        <v>4</v>
      </c>
      <c r="U27" s="1156">
        <v>8.9</v>
      </c>
      <c r="V27" s="1156" t="s">
        <v>4</v>
      </c>
      <c r="W27" s="1156">
        <v>11</v>
      </c>
      <c r="X27" s="1156" t="s">
        <v>4</v>
      </c>
      <c r="Y27" s="1053">
        <v>11</v>
      </c>
      <c r="Z27" s="1053" t="s">
        <v>4</v>
      </c>
      <c r="AA27" s="1053">
        <v>12</v>
      </c>
      <c r="AB27" s="1156" t="s">
        <v>4</v>
      </c>
      <c r="AC27" s="976" t="s">
        <v>52</v>
      </c>
      <c r="AD27" s="1468">
        <v>12</v>
      </c>
      <c r="AE27" s="1459">
        <v>5.3</v>
      </c>
    </row>
    <row r="28" spans="1:31" s="103" customFormat="1" ht="14.1" customHeight="1" x14ac:dyDescent="0.15">
      <c r="A28" s="1501"/>
      <c r="B28" s="1455"/>
      <c r="C28" s="181" t="s">
        <v>209</v>
      </c>
      <c r="D28" s="182" t="s">
        <v>10</v>
      </c>
      <c r="E28" s="930">
        <v>8.4</v>
      </c>
      <c r="F28" s="930">
        <v>7.9</v>
      </c>
      <c r="G28" s="930">
        <v>8.1</v>
      </c>
      <c r="H28" s="930">
        <v>7</v>
      </c>
      <c r="I28" s="930">
        <v>7.8</v>
      </c>
      <c r="J28" s="930">
        <v>6.6</v>
      </c>
      <c r="K28" s="930">
        <v>6.9</v>
      </c>
      <c r="L28" s="930">
        <v>6.3</v>
      </c>
      <c r="M28" s="930">
        <v>5.3</v>
      </c>
      <c r="N28" s="930">
        <v>6.1</v>
      </c>
      <c r="O28" s="930">
        <v>7.1</v>
      </c>
      <c r="P28" s="1103">
        <v>7.4</v>
      </c>
      <c r="Q28" s="953">
        <v>8</v>
      </c>
      <c r="R28" s="930">
        <v>7.6</v>
      </c>
      <c r="S28" s="930">
        <v>8.5</v>
      </c>
      <c r="T28" s="930">
        <v>7.9</v>
      </c>
      <c r="U28" s="930">
        <v>8.5</v>
      </c>
      <c r="V28" s="930">
        <v>8.6</v>
      </c>
      <c r="W28" s="930">
        <v>9.3000000000000007</v>
      </c>
      <c r="X28" s="930">
        <v>9.6999999999999993</v>
      </c>
      <c r="Y28" s="1010">
        <v>9.5</v>
      </c>
      <c r="Z28" s="1010">
        <v>8.5</v>
      </c>
      <c r="AA28" s="1010">
        <v>10</v>
      </c>
      <c r="AB28" s="930">
        <v>8.9</v>
      </c>
      <c r="AC28" s="953">
        <v>7.9</v>
      </c>
      <c r="AD28" s="1469"/>
      <c r="AE28" s="1460"/>
    </row>
    <row r="29" spans="1:31" s="103" customFormat="1" ht="14.1" customHeight="1" x14ac:dyDescent="0.15">
      <c r="A29" s="1501"/>
      <c r="B29" s="1455"/>
      <c r="C29" s="181" t="s">
        <v>167</v>
      </c>
      <c r="D29" s="182" t="s">
        <v>10</v>
      </c>
      <c r="E29" s="929">
        <v>8.1</v>
      </c>
      <c r="F29" s="929" t="s">
        <v>4</v>
      </c>
      <c r="G29" s="929">
        <v>8.1999999999999993</v>
      </c>
      <c r="H29" s="929" t="s">
        <v>4</v>
      </c>
      <c r="I29" s="929">
        <v>7.6</v>
      </c>
      <c r="J29" s="929" t="s">
        <v>4</v>
      </c>
      <c r="K29" s="929">
        <v>7</v>
      </c>
      <c r="L29" s="929" t="s">
        <v>4</v>
      </c>
      <c r="M29" s="929">
        <v>5.7</v>
      </c>
      <c r="N29" s="929" t="s">
        <v>4</v>
      </c>
      <c r="O29" s="929">
        <v>7.2</v>
      </c>
      <c r="P29" s="935" t="s">
        <v>4</v>
      </c>
      <c r="Q29" s="953">
        <v>7.9</v>
      </c>
      <c r="R29" s="929" t="s">
        <v>4</v>
      </c>
      <c r="S29" s="929">
        <v>8.6</v>
      </c>
      <c r="T29" s="929" t="s">
        <v>4</v>
      </c>
      <c r="U29" s="929">
        <v>8</v>
      </c>
      <c r="V29" s="929" t="s">
        <v>4</v>
      </c>
      <c r="W29" s="929">
        <v>9.1999999999999993</v>
      </c>
      <c r="X29" s="929" t="s">
        <v>4</v>
      </c>
      <c r="Y29" s="932">
        <v>9.4</v>
      </c>
      <c r="Z29" s="932" t="s">
        <v>4</v>
      </c>
      <c r="AA29" s="932">
        <v>10</v>
      </c>
      <c r="AB29" s="930" t="s">
        <v>4</v>
      </c>
      <c r="AC29" s="928" t="s">
        <v>52</v>
      </c>
      <c r="AD29" s="1470"/>
      <c r="AE29" s="1461"/>
    </row>
    <row r="30" spans="1:31" s="103" customFormat="1" ht="14.1" customHeight="1" x14ac:dyDescent="0.15">
      <c r="A30" s="1501"/>
      <c r="B30" s="1504"/>
      <c r="C30" s="181" t="s">
        <v>165</v>
      </c>
      <c r="D30" s="236" t="s">
        <v>10</v>
      </c>
      <c r="E30" s="1149">
        <v>8.8000000000000007</v>
      </c>
      <c r="F30" s="961">
        <v>7.9</v>
      </c>
      <c r="G30" s="961">
        <v>8.5</v>
      </c>
      <c r="H30" s="961">
        <v>7</v>
      </c>
      <c r="I30" s="961">
        <v>7.9</v>
      </c>
      <c r="J30" s="961">
        <v>6.6</v>
      </c>
      <c r="K30" s="961">
        <v>7.3</v>
      </c>
      <c r="L30" s="961">
        <v>6.3</v>
      </c>
      <c r="M30" s="961">
        <v>5.8</v>
      </c>
      <c r="N30" s="961">
        <v>6.1</v>
      </c>
      <c r="O30" s="961">
        <v>7.5</v>
      </c>
      <c r="P30" s="1193">
        <v>7.4</v>
      </c>
      <c r="Q30" s="964">
        <v>8.1999999999999993</v>
      </c>
      <c r="R30" s="961">
        <v>7.6</v>
      </c>
      <c r="S30" s="961">
        <v>8.9</v>
      </c>
      <c r="T30" s="961">
        <v>7.9</v>
      </c>
      <c r="U30" s="961">
        <v>8.5</v>
      </c>
      <c r="V30" s="961">
        <v>8.6</v>
      </c>
      <c r="W30" s="961">
        <v>9.8000000000000007</v>
      </c>
      <c r="X30" s="961">
        <v>9.6999999999999993</v>
      </c>
      <c r="Y30" s="982">
        <v>10</v>
      </c>
      <c r="Z30" s="982">
        <v>8.5</v>
      </c>
      <c r="AA30" s="982">
        <v>11</v>
      </c>
      <c r="AB30" s="961">
        <v>8.9</v>
      </c>
      <c r="AC30" s="933">
        <v>8.1</v>
      </c>
      <c r="AD30" s="1159">
        <v>11</v>
      </c>
      <c r="AE30" s="1152">
        <v>5.8</v>
      </c>
    </row>
    <row r="31" spans="1:31" s="103" customFormat="1" ht="14.1" customHeight="1" x14ac:dyDescent="0.15">
      <c r="A31" s="1501"/>
      <c r="B31" s="820" t="s">
        <v>77</v>
      </c>
      <c r="C31" s="679" t="s">
        <v>209</v>
      </c>
      <c r="D31" s="397" t="s">
        <v>10</v>
      </c>
      <c r="E31" s="1153" t="s">
        <v>173</v>
      </c>
      <c r="F31" s="1153" t="s">
        <v>173</v>
      </c>
      <c r="G31" s="1153" t="s">
        <v>173</v>
      </c>
      <c r="H31" s="1153" t="s">
        <v>173</v>
      </c>
      <c r="I31" s="1153" t="s">
        <v>173</v>
      </c>
      <c r="J31" s="1153" t="s">
        <v>173</v>
      </c>
      <c r="K31" s="1153" t="s">
        <v>173</v>
      </c>
      <c r="L31" s="1153" t="s">
        <v>173</v>
      </c>
      <c r="M31" s="1153" t="s">
        <v>173</v>
      </c>
      <c r="N31" s="1153" t="s">
        <v>173</v>
      </c>
      <c r="O31" s="1153" t="s">
        <v>173</v>
      </c>
      <c r="P31" s="1160" t="s">
        <v>173</v>
      </c>
      <c r="Q31" s="1155" t="s">
        <v>173</v>
      </c>
      <c r="R31" s="1153" t="s">
        <v>173</v>
      </c>
      <c r="S31" s="1153" t="s">
        <v>173</v>
      </c>
      <c r="T31" s="1153" t="s">
        <v>173</v>
      </c>
      <c r="U31" s="1153" t="s">
        <v>173</v>
      </c>
      <c r="V31" s="1153" t="s">
        <v>173</v>
      </c>
      <c r="W31" s="1153" t="s">
        <v>173</v>
      </c>
      <c r="X31" s="1153" t="s">
        <v>173</v>
      </c>
      <c r="Y31" s="1053" t="s">
        <v>173</v>
      </c>
      <c r="Z31" s="1063" t="s">
        <v>173</v>
      </c>
      <c r="AA31" s="1063" t="s">
        <v>173</v>
      </c>
      <c r="AB31" s="1153">
        <v>0.1</v>
      </c>
      <c r="AC31" s="1155" t="s">
        <v>173</v>
      </c>
      <c r="AD31" s="934">
        <v>0.1</v>
      </c>
      <c r="AE31" s="1160" t="s">
        <v>173</v>
      </c>
    </row>
    <row r="32" spans="1:31" s="103" customFormat="1" ht="14.1" customHeight="1" x14ac:dyDescent="0.15">
      <c r="A32" s="1501"/>
      <c r="B32" s="202" t="s">
        <v>78</v>
      </c>
      <c r="C32" s="444" t="s">
        <v>209</v>
      </c>
      <c r="D32" s="203" t="s">
        <v>10</v>
      </c>
      <c r="E32" s="973">
        <v>0.6</v>
      </c>
      <c r="F32" s="973">
        <v>0.8</v>
      </c>
      <c r="G32" s="973">
        <v>0.5</v>
      </c>
      <c r="H32" s="973">
        <v>0.4</v>
      </c>
      <c r="I32" s="973">
        <v>0.3</v>
      </c>
      <c r="J32" s="973">
        <v>0.3</v>
      </c>
      <c r="K32" s="973">
        <v>0.5</v>
      </c>
      <c r="L32" s="973">
        <v>0.4</v>
      </c>
      <c r="M32" s="973">
        <v>0.1</v>
      </c>
      <c r="N32" s="973">
        <v>0.2</v>
      </c>
      <c r="O32" s="973">
        <v>0.1</v>
      </c>
      <c r="P32" s="981">
        <v>0.5</v>
      </c>
      <c r="Q32" s="976">
        <v>0.6</v>
      </c>
      <c r="R32" s="973">
        <v>0.2</v>
      </c>
      <c r="S32" s="973">
        <v>0.7</v>
      </c>
      <c r="T32" s="973" t="s">
        <v>173</v>
      </c>
      <c r="U32" s="973">
        <v>0.9</v>
      </c>
      <c r="V32" s="974">
        <v>1</v>
      </c>
      <c r="W32" s="974">
        <v>0.9</v>
      </c>
      <c r="X32" s="974">
        <v>0.9</v>
      </c>
      <c r="Y32" s="978">
        <v>1</v>
      </c>
      <c r="Z32" s="978">
        <v>0.5</v>
      </c>
      <c r="AA32" s="978">
        <v>1.4</v>
      </c>
      <c r="AB32" s="973">
        <v>1.3</v>
      </c>
      <c r="AC32" s="979">
        <v>0.6</v>
      </c>
      <c r="AD32" s="934">
        <v>1.4</v>
      </c>
      <c r="AE32" s="935" t="s">
        <v>173</v>
      </c>
    </row>
    <row r="33" spans="1:31" s="103" customFormat="1" ht="14.1" customHeight="1" x14ac:dyDescent="0.15">
      <c r="A33" s="1501"/>
      <c r="B33" s="192" t="s">
        <v>79</v>
      </c>
      <c r="C33" s="181" t="s">
        <v>209</v>
      </c>
      <c r="D33" s="182" t="s">
        <v>10</v>
      </c>
      <c r="E33" s="929" t="s">
        <v>173</v>
      </c>
      <c r="F33" s="929" t="s">
        <v>173</v>
      </c>
      <c r="G33" s="929" t="s">
        <v>173</v>
      </c>
      <c r="H33" s="929" t="s">
        <v>173</v>
      </c>
      <c r="I33" s="929" t="s">
        <v>173</v>
      </c>
      <c r="J33" s="929" t="s">
        <v>173</v>
      </c>
      <c r="K33" s="929" t="s">
        <v>173</v>
      </c>
      <c r="L33" s="929" t="s">
        <v>173</v>
      </c>
      <c r="M33" s="929" t="s">
        <v>173</v>
      </c>
      <c r="N33" s="929" t="s">
        <v>173</v>
      </c>
      <c r="O33" s="929" t="s">
        <v>173</v>
      </c>
      <c r="P33" s="935" t="s">
        <v>173</v>
      </c>
      <c r="Q33" s="928" t="s">
        <v>173</v>
      </c>
      <c r="R33" s="929" t="s">
        <v>173</v>
      </c>
      <c r="S33" s="929" t="s">
        <v>173</v>
      </c>
      <c r="T33" s="929" t="s">
        <v>173</v>
      </c>
      <c r="U33" s="929" t="s">
        <v>173</v>
      </c>
      <c r="V33" s="929" t="s">
        <v>173</v>
      </c>
      <c r="W33" s="929" t="s">
        <v>173</v>
      </c>
      <c r="X33" s="929" t="s">
        <v>173</v>
      </c>
      <c r="Y33" s="932" t="s">
        <v>173</v>
      </c>
      <c r="Z33" s="932" t="s">
        <v>173</v>
      </c>
      <c r="AA33" s="932" t="s">
        <v>173</v>
      </c>
      <c r="AB33" s="929" t="s">
        <v>173</v>
      </c>
      <c r="AC33" s="953" t="s">
        <v>173</v>
      </c>
      <c r="AD33" s="934" t="s">
        <v>173</v>
      </c>
      <c r="AE33" s="935" t="s">
        <v>173</v>
      </c>
    </row>
    <row r="34" spans="1:31" s="103" customFormat="1" ht="14.1" customHeight="1" x14ac:dyDescent="0.15">
      <c r="A34" s="1501"/>
      <c r="B34" s="453" t="s">
        <v>80</v>
      </c>
      <c r="C34" s="390" t="s">
        <v>209</v>
      </c>
      <c r="D34" s="394" t="s">
        <v>10</v>
      </c>
      <c r="E34" s="1161">
        <v>7.8</v>
      </c>
      <c r="F34" s="1161">
        <v>7.1</v>
      </c>
      <c r="G34" s="1161">
        <v>7.6</v>
      </c>
      <c r="H34" s="1161">
        <v>6.6</v>
      </c>
      <c r="I34" s="1161">
        <v>7.5</v>
      </c>
      <c r="J34" s="1161">
        <v>6.3</v>
      </c>
      <c r="K34" s="1161">
        <v>6.4</v>
      </c>
      <c r="L34" s="1161">
        <v>5.9</v>
      </c>
      <c r="M34" s="1161">
        <v>5.2</v>
      </c>
      <c r="N34" s="1161">
        <v>5.9</v>
      </c>
      <c r="O34" s="1161">
        <v>7</v>
      </c>
      <c r="P34" s="1194">
        <v>6.9</v>
      </c>
      <c r="Q34" s="933">
        <v>7.4</v>
      </c>
      <c r="R34" s="1161">
        <v>7.4</v>
      </c>
      <c r="S34" s="1161">
        <v>7.8</v>
      </c>
      <c r="T34" s="1161">
        <v>7.9</v>
      </c>
      <c r="U34" s="1161">
        <v>7.6</v>
      </c>
      <c r="V34" s="1161">
        <v>7.6</v>
      </c>
      <c r="W34" s="1161">
        <v>8.4</v>
      </c>
      <c r="X34" s="1161">
        <v>8.8000000000000007</v>
      </c>
      <c r="Y34" s="1067">
        <v>8.5</v>
      </c>
      <c r="Z34" s="1067">
        <v>8</v>
      </c>
      <c r="AA34" s="1067">
        <v>8.6999999999999993</v>
      </c>
      <c r="AB34" s="1161">
        <v>7.5</v>
      </c>
      <c r="AC34" s="1151">
        <v>7.3</v>
      </c>
      <c r="AD34" s="1159">
        <v>8.8000000000000007</v>
      </c>
      <c r="AE34" s="1152">
        <v>5.2</v>
      </c>
    </row>
    <row r="35" spans="1:31" s="103" customFormat="1" ht="14.1" customHeight="1" x14ac:dyDescent="0.15">
      <c r="A35" s="1501"/>
      <c r="B35" s="1452" t="s">
        <v>81</v>
      </c>
      <c r="C35" s="444" t="s">
        <v>157</v>
      </c>
      <c r="D35" s="397" t="s">
        <v>10</v>
      </c>
      <c r="E35" s="1163">
        <v>0.09</v>
      </c>
      <c r="F35" s="1164" t="s">
        <v>4</v>
      </c>
      <c r="G35" s="1164">
        <v>0.08</v>
      </c>
      <c r="H35" s="1164" t="s">
        <v>4</v>
      </c>
      <c r="I35" s="1164">
        <v>0.08</v>
      </c>
      <c r="J35" s="1164" t="s">
        <v>4</v>
      </c>
      <c r="K35" s="1164">
        <v>0.06</v>
      </c>
      <c r="L35" s="1164" t="s">
        <v>4</v>
      </c>
      <c r="M35" s="1164">
        <v>0.79</v>
      </c>
      <c r="N35" s="1164" t="s">
        <v>4</v>
      </c>
      <c r="O35" s="1164">
        <v>0.11</v>
      </c>
      <c r="P35" s="1195" t="s">
        <v>4</v>
      </c>
      <c r="Q35" s="1163">
        <v>0.08</v>
      </c>
      <c r="R35" s="1164" t="s">
        <v>4</v>
      </c>
      <c r="S35" s="1164">
        <v>0.34</v>
      </c>
      <c r="T35" s="1164" t="s">
        <v>4</v>
      </c>
      <c r="U35" s="1164">
        <v>0.09</v>
      </c>
      <c r="V35" s="1164" t="s">
        <v>4</v>
      </c>
      <c r="W35" s="1164">
        <v>0.19</v>
      </c>
      <c r="X35" s="1164" t="s">
        <v>4</v>
      </c>
      <c r="Y35" s="1071">
        <v>0.14000000000000001</v>
      </c>
      <c r="Z35" s="1071" t="s">
        <v>4</v>
      </c>
      <c r="AA35" s="1071">
        <v>0.14000000000000001</v>
      </c>
      <c r="AB35" s="1164" t="s">
        <v>4</v>
      </c>
      <c r="AC35" s="1166" t="s">
        <v>52</v>
      </c>
      <c r="AD35" s="1483">
        <v>0.79</v>
      </c>
      <c r="AE35" s="1492">
        <v>0.06</v>
      </c>
    </row>
    <row r="36" spans="1:31" s="103" customFormat="1" ht="14.1" customHeight="1" x14ac:dyDescent="0.15">
      <c r="A36" s="1501"/>
      <c r="B36" s="1455"/>
      <c r="C36" s="181" t="s">
        <v>209</v>
      </c>
      <c r="D36" s="182" t="s">
        <v>10</v>
      </c>
      <c r="E36" s="1167">
        <v>0.09</v>
      </c>
      <c r="F36" s="1168">
        <v>0.09</v>
      </c>
      <c r="G36" s="1168">
        <v>0.08</v>
      </c>
      <c r="H36" s="1168">
        <v>0.06</v>
      </c>
      <c r="I36" s="1168">
        <v>0.09</v>
      </c>
      <c r="J36" s="1168">
        <v>0.08</v>
      </c>
      <c r="K36" s="1168">
        <v>0.06</v>
      </c>
      <c r="L36" s="1168">
        <v>0.09</v>
      </c>
      <c r="M36" s="1168">
        <v>0.36</v>
      </c>
      <c r="N36" s="1168">
        <v>0.11</v>
      </c>
      <c r="O36" s="1168">
        <v>0.11</v>
      </c>
      <c r="P36" s="1196">
        <v>0.11</v>
      </c>
      <c r="Q36" s="1167">
        <v>0.08</v>
      </c>
      <c r="R36" s="1168">
        <v>0.25</v>
      </c>
      <c r="S36" s="1168">
        <v>0.24</v>
      </c>
      <c r="T36" s="1168">
        <v>0.11</v>
      </c>
      <c r="U36" s="1168">
        <v>0.08</v>
      </c>
      <c r="V36" s="1168">
        <v>0.11</v>
      </c>
      <c r="W36" s="1168">
        <v>0.13</v>
      </c>
      <c r="X36" s="1168">
        <v>0.11</v>
      </c>
      <c r="Y36" s="1076">
        <v>0.11</v>
      </c>
      <c r="Z36" s="1076">
        <v>0.25</v>
      </c>
      <c r="AA36" s="1076">
        <v>0.14000000000000001</v>
      </c>
      <c r="AB36" s="1168">
        <v>0.13</v>
      </c>
      <c r="AC36" s="1167">
        <v>0.13</v>
      </c>
      <c r="AD36" s="1484"/>
      <c r="AE36" s="1493"/>
    </row>
    <row r="37" spans="1:31" x14ac:dyDescent="0.15">
      <c r="A37" s="1502"/>
      <c r="B37" s="1455"/>
      <c r="C37" s="181" t="s">
        <v>167</v>
      </c>
      <c r="D37" s="182" t="s">
        <v>10</v>
      </c>
      <c r="E37" s="1167">
        <v>0.09</v>
      </c>
      <c r="F37" s="1168" t="s">
        <v>4</v>
      </c>
      <c r="G37" s="1168">
        <v>0.08</v>
      </c>
      <c r="H37" s="1168" t="s">
        <v>4</v>
      </c>
      <c r="I37" s="1168">
        <v>0.09</v>
      </c>
      <c r="J37" s="1168" t="s">
        <v>4</v>
      </c>
      <c r="K37" s="1168">
        <v>0.06</v>
      </c>
      <c r="L37" s="1168" t="s">
        <v>4</v>
      </c>
      <c r="M37" s="1168">
        <v>0.21</v>
      </c>
      <c r="N37" s="1168" t="s">
        <v>4</v>
      </c>
      <c r="O37" s="1168">
        <v>0.1</v>
      </c>
      <c r="P37" s="1196" t="s">
        <v>4</v>
      </c>
      <c r="Q37" s="1167">
        <v>0.11</v>
      </c>
      <c r="R37" s="1168" t="s">
        <v>4</v>
      </c>
      <c r="S37" s="1168">
        <v>0.18</v>
      </c>
      <c r="T37" s="1168" t="s">
        <v>4</v>
      </c>
      <c r="U37" s="1168">
        <v>0.09</v>
      </c>
      <c r="V37" s="1168" t="s">
        <v>4</v>
      </c>
      <c r="W37" s="1168">
        <v>0.12</v>
      </c>
      <c r="X37" s="1168" t="s">
        <v>4</v>
      </c>
      <c r="Y37" s="1076">
        <v>0.12</v>
      </c>
      <c r="Z37" s="1076" t="s">
        <v>4</v>
      </c>
      <c r="AA37" s="1076">
        <v>0.13</v>
      </c>
      <c r="AB37" s="1168" t="s">
        <v>4</v>
      </c>
      <c r="AC37" s="1170" t="s">
        <v>52</v>
      </c>
      <c r="AD37" s="1485"/>
      <c r="AE37" s="1494"/>
    </row>
    <row r="38" spans="1:31" ht="15" customHeight="1" thickBot="1" x14ac:dyDescent="0.2">
      <c r="A38" s="1503"/>
      <c r="B38" s="1505"/>
      <c r="C38" s="215" t="s">
        <v>165</v>
      </c>
      <c r="D38" s="216" t="s">
        <v>10</v>
      </c>
      <c r="E38" s="1171">
        <v>0.09</v>
      </c>
      <c r="F38" s="1172">
        <v>0.09</v>
      </c>
      <c r="G38" s="1172">
        <v>0.08</v>
      </c>
      <c r="H38" s="1172">
        <v>0.06</v>
      </c>
      <c r="I38" s="1172">
        <v>0.09</v>
      </c>
      <c r="J38" s="1172">
        <v>0.08</v>
      </c>
      <c r="K38" s="1172">
        <v>0.06</v>
      </c>
      <c r="L38" s="1172">
        <v>0.09</v>
      </c>
      <c r="M38" s="1172">
        <v>0.45</v>
      </c>
      <c r="N38" s="1172">
        <v>0.11</v>
      </c>
      <c r="O38" s="1172">
        <v>0.11</v>
      </c>
      <c r="P38" s="1246">
        <v>0.11</v>
      </c>
      <c r="Q38" s="1171">
        <v>0.09</v>
      </c>
      <c r="R38" s="1172">
        <v>0.25</v>
      </c>
      <c r="S38" s="1172">
        <v>0.25</v>
      </c>
      <c r="T38" s="1172">
        <v>0.11</v>
      </c>
      <c r="U38" s="1172">
        <v>0.09</v>
      </c>
      <c r="V38" s="1172">
        <v>0.11</v>
      </c>
      <c r="W38" s="1172">
        <v>0.15</v>
      </c>
      <c r="X38" s="1172">
        <v>0.11</v>
      </c>
      <c r="Y38" s="1080">
        <v>0.12</v>
      </c>
      <c r="Z38" s="1080">
        <v>0.25</v>
      </c>
      <c r="AA38" s="1080">
        <v>0.14000000000000001</v>
      </c>
      <c r="AB38" s="1172">
        <v>0.13</v>
      </c>
      <c r="AC38" s="1171">
        <v>0.13</v>
      </c>
      <c r="AD38" s="1174">
        <v>0.45</v>
      </c>
      <c r="AE38" s="1175">
        <v>0.06</v>
      </c>
    </row>
    <row r="39" spans="1:31" x14ac:dyDescent="0.15">
      <c r="Q39" s="540"/>
    </row>
  </sheetData>
  <mergeCells count="22">
    <mergeCell ref="B23:B26"/>
    <mergeCell ref="AD23:AD25"/>
    <mergeCell ref="AE23:AE25"/>
    <mergeCell ref="B27:B30"/>
    <mergeCell ref="AD27:AD29"/>
    <mergeCell ref="AE27:AE29"/>
    <mergeCell ref="A4:A38"/>
    <mergeCell ref="B7:B10"/>
    <mergeCell ref="AD7:AD9"/>
    <mergeCell ref="AE7:AE9"/>
    <mergeCell ref="B11:B14"/>
    <mergeCell ref="AD11:AD13"/>
    <mergeCell ref="AE11:AE13"/>
    <mergeCell ref="B15:B18"/>
    <mergeCell ref="AD15:AD17"/>
    <mergeCell ref="AE15:AE17"/>
    <mergeCell ref="B19:B22"/>
    <mergeCell ref="AD19:AD21"/>
    <mergeCell ref="AE19:AE21"/>
    <mergeCell ref="B35:B38"/>
    <mergeCell ref="AD35:AD37"/>
    <mergeCell ref="AE35:AE37"/>
  </mergeCells>
  <phoneticPr fontId="2"/>
  <printOptions horizontalCentered="1"/>
  <pageMargins left="0" right="0" top="0.39370078740157483" bottom="0.39370078740157483" header="0" footer="0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F86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3" width="7.5" style="161" bestFit="1" customWidth="1"/>
    <col min="4" max="4" width="7.25" style="161" customWidth="1"/>
    <col min="5" max="24" width="6.625" style="161" customWidth="1"/>
    <col min="25" max="27" width="6.625" style="162" customWidth="1"/>
    <col min="28" max="31" width="6.625" style="161" customWidth="1"/>
    <col min="32" max="16384" width="9" style="161"/>
  </cols>
  <sheetData>
    <row r="1" spans="1:31" s="38" customFormat="1" ht="18" customHeight="1" x14ac:dyDescent="0.15">
      <c r="A1" s="813" t="s">
        <v>212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56"/>
      <c r="Z1" s="56"/>
      <c r="AA1" s="56"/>
      <c r="AB1" s="40"/>
      <c r="AC1" s="40"/>
      <c r="AD1" s="40"/>
      <c r="AE1" s="61" t="s">
        <v>55</v>
      </c>
    </row>
    <row r="2" spans="1:31" s="38" customFormat="1" ht="18" customHeight="1" thickBot="1" x14ac:dyDescent="0.2">
      <c r="A2" s="57"/>
      <c r="D2" s="62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56"/>
      <c r="Z2" s="56"/>
      <c r="AA2" s="56"/>
      <c r="AB2" s="40"/>
      <c r="AD2" s="40"/>
      <c r="AE2" s="61" t="s">
        <v>179</v>
      </c>
    </row>
    <row r="3" spans="1:31" s="172" customFormat="1" ht="16.5" customHeight="1" thickBot="1" x14ac:dyDescent="0.2">
      <c r="A3" s="164" t="s">
        <v>59</v>
      </c>
      <c r="B3" s="165"/>
      <c r="C3" s="764"/>
      <c r="D3" s="166"/>
      <c r="E3" s="380">
        <v>44292</v>
      </c>
      <c r="F3" s="380">
        <v>44306</v>
      </c>
      <c r="G3" s="380">
        <v>44327</v>
      </c>
      <c r="H3" s="380">
        <v>44342</v>
      </c>
      <c r="I3" s="380">
        <v>44355</v>
      </c>
      <c r="J3" s="380">
        <v>44369</v>
      </c>
      <c r="K3" s="380">
        <v>44383</v>
      </c>
      <c r="L3" s="380">
        <v>44405</v>
      </c>
      <c r="M3" s="380">
        <v>44419</v>
      </c>
      <c r="N3" s="380">
        <v>44432</v>
      </c>
      <c r="O3" s="380">
        <v>44446</v>
      </c>
      <c r="P3" s="381">
        <v>44468</v>
      </c>
      <c r="Q3" s="382">
        <v>44481</v>
      </c>
      <c r="R3" s="380">
        <v>44495</v>
      </c>
      <c r="S3" s="380">
        <v>44509</v>
      </c>
      <c r="T3" s="380">
        <v>44524</v>
      </c>
      <c r="U3" s="380">
        <v>44537</v>
      </c>
      <c r="V3" s="380">
        <v>44551</v>
      </c>
      <c r="W3" s="380">
        <v>44566</v>
      </c>
      <c r="X3" s="380">
        <v>44579</v>
      </c>
      <c r="Y3" s="383">
        <v>44593</v>
      </c>
      <c r="Z3" s="383">
        <v>44607</v>
      </c>
      <c r="AA3" s="383">
        <v>44621</v>
      </c>
      <c r="AB3" s="380">
        <v>44636</v>
      </c>
      <c r="AC3" s="169" t="s">
        <v>60</v>
      </c>
      <c r="AD3" s="171" t="s">
        <v>61</v>
      </c>
      <c r="AE3" s="168" t="s">
        <v>62</v>
      </c>
    </row>
    <row r="4" spans="1:31" s="103" customFormat="1" ht="16.5" customHeight="1" x14ac:dyDescent="0.15">
      <c r="A4" s="1446" t="s">
        <v>63</v>
      </c>
      <c r="B4" s="450" t="s">
        <v>64</v>
      </c>
      <c r="C4" s="450"/>
      <c r="D4" s="384"/>
      <c r="E4" s="223" t="s">
        <v>190</v>
      </c>
      <c r="F4" s="223" t="s">
        <v>192</v>
      </c>
      <c r="G4" s="223" t="s">
        <v>50</v>
      </c>
      <c r="H4" s="223" t="s">
        <v>190</v>
      </c>
      <c r="I4" s="223" t="s">
        <v>187</v>
      </c>
      <c r="J4" s="223" t="s">
        <v>186</v>
      </c>
      <c r="K4" s="223" t="s">
        <v>177</v>
      </c>
      <c r="L4" s="223" t="s">
        <v>50</v>
      </c>
      <c r="M4" s="223" t="s">
        <v>190</v>
      </c>
      <c r="N4" s="223" t="s">
        <v>193</v>
      </c>
      <c r="O4" s="223" t="s">
        <v>186</v>
      </c>
      <c r="P4" s="254" t="s">
        <v>189</v>
      </c>
      <c r="Q4" s="225" t="s">
        <v>50</v>
      </c>
      <c r="R4" s="223" t="s">
        <v>186</v>
      </c>
      <c r="S4" s="223" t="s">
        <v>50</v>
      </c>
      <c r="T4" s="223" t="s">
        <v>194</v>
      </c>
      <c r="U4" s="223" t="s">
        <v>195</v>
      </c>
      <c r="V4" s="223" t="s">
        <v>189</v>
      </c>
      <c r="W4" s="223" t="s">
        <v>196</v>
      </c>
      <c r="X4" s="223" t="s">
        <v>126</v>
      </c>
      <c r="Y4" s="226" t="s">
        <v>186</v>
      </c>
      <c r="Z4" s="226" t="s">
        <v>190</v>
      </c>
      <c r="AA4" s="226" t="s">
        <v>188</v>
      </c>
      <c r="AB4" s="223" t="s">
        <v>126</v>
      </c>
      <c r="AC4" s="385" t="s">
        <v>65</v>
      </c>
      <c r="AD4" s="386" t="s">
        <v>65</v>
      </c>
      <c r="AE4" s="180" t="s">
        <v>65</v>
      </c>
    </row>
    <row r="5" spans="1:31" s="103" customFormat="1" ht="16.5" customHeight="1" x14ac:dyDescent="0.15">
      <c r="A5" s="1498"/>
      <c r="B5" s="451" t="s">
        <v>94</v>
      </c>
      <c r="C5" s="451"/>
      <c r="D5" s="387"/>
      <c r="E5" s="189" t="s">
        <v>126</v>
      </c>
      <c r="F5" s="189" t="s">
        <v>50</v>
      </c>
      <c r="G5" s="189" t="s">
        <v>197</v>
      </c>
      <c r="H5" s="189" t="s">
        <v>189</v>
      </c>
      <c r="I5" s="189" t="s">
        <v>126</v>
      </c>
      <c r="J5" s="189" t="s">
        <v>126</v>
      </c>
      <c r="K5" s="189" t="s">
        <v>127</v>
      </c>
      <c r="L5" s="189" t="s">
        <v>186</v>
      </c>
      <c r="M5" s="189" t="s">
        <v>126</v>
      </c>
      <c r="N5" s="189" t="s">
        <v>127</v>
      </c>
      <c r="O5" s="189" t="s">
        <v>125</v>
      </c>
      <c r="P5" s="135" t="s">
        <v>128</v>
      </c>
      <c r="Q5" s="114" t="s">
        <v>128</v>
      </c>
      <c r="R5" s="189" t="s">
        <v>191</v>
      </c>
      <c r="S5" s="189" t="s">
        <v>49</v>
      </c>
      <c r="T5" s="189" t="s">
        <v>198</v>
      </c>
      <c r="U5" s="189" t="s">
        <v>186</v>
      </c>
      <c r="V5" s="189" t="s">
        <v>50</v>
      </c>
      <c r="W5" s="189" t="s">
        <v>199</v>
      </c>
      <c r="X5" s="189" t="s">
        <v>186</v>
      </c>
      <c r="Y5" s="190" t="s">
        <v>186</v>
      </c>
      <c r="Z5" s="190" t="s">
        <v>200</v>
      </c>
      <c r="AA5" s="190" t="s">
        <v>50</v>
      </c>
      <c r="AB5" s="189" t="s">
        <v>125</v>
      </c>
      <c r="AC5" s="388" t="s">
        <v>65</v>
      </c>
      <c r="AD5" s="389" t="s">
        <v>65</v>
      </c>
      <c r="AE5" s="182" t="s">
        <v>65</v>
      </c>
    </row>
    <row r="6" spans="1:31" s="103" customFormat="1" ht="16.5" customHeight="1" x14ac:dyDescent="0.15">
      <c r="A6" s="1498"/>
      <c r="B6" s="390" t="s">
        <v>67</v>
      </c>
      <c r="C6" s="771"/>
      <c r="D6" s="391"/>
      <c r="E6" s="280" t="s">
        <v>128</v>
      </c>
      <c r="F6" s="281" t="s">
        <v>50</v>
      </c>
      <c r="G6" s="281" t="s">
        <v>201</v>
      </c>
      <c r="H6" s="281" t="s">
        <v>49</v>
      </c>
      <c r="I6" s="281" t="s">
        <v>202</v>
      </c>
      <c r="J6" s="281" t="s">
        <v>128</v>
      </c>
      <c r="K6" s="281" t="s">
        <v>127</v>
      </c>
      <c r="L6" s="281" t="s">
        <v>186</v>
      </c>
      <c r="M6" s="281" t="s">
        <v>201</v>
      </c>
      <c r="N6" s="281" t="s">
        <v>128</v>
      </c>
      <c r="O6" s="281" t="s">
        <v>186</v>
      </c>
      <c r="P6" s="282" t="s">
        <v>186</v>
      </c>
      <c r="Q6" s="280" t="s">
        <v>186</v>
      </c>
      <c r="R6" s="281" t="s">
        <v>126</v>
      </c>
      <c r="S6" s="281" t="s">
        <v>177</v>
      </c>
      <c r="T6" s="281" t="s">
        <v>197</v>
      </c>
      <c r="U6" s="281" t="s">
        <v>191</v>
      </c>
      <c r="V6" s="281" t="s">
        <v>126</v>
      </c>
      <c r="W6" s="281" t="s">
        <v>203</v>
      </c>
      <c r="X6" s="281" t="s">
        <v>204</v>
      </c>
      <c r="Y6" s="283" t="s">
        <v>199</v>
      </c>
      <c r="Z6" s="283" t="s">
        <v>126</v>
      </c>
      <c r="AA6" s="283" t="s">
        <v>190</v>
      </c>
      <c r="AB6" s="281" t="s">
        <v>50</v>
      </c>
      <c r="AC6" s="392" t="s">
        <v>65</v>
      </c>
      <c r="AD6" s="393" t="s">
        <v>65</v>
      </c>
      <c r="AE6" s="394" t="s">
        <v>65</v>
      </c>
    </row>
    <row r="7" spans="1:31" s="103" customFormat="1" ht="16.5" customHeight="1" thickBot="1" x14ac:dyDescent="0.2">
      <c r="A7" s="1499"/>
      <c r="B7" s="285" t="s">
        <v>68</v>
      </c>
      <c r="C7" s="285"/>
      <c r="D7" s="243" t="s">
        <v>69</v>
      </c>
      <c r="E7" s="246">
        <v>14</v>
      </c>
      <c r="F7" s="246">
        <v>17</v>
      </c>
      <c r="G7" s="246">
        <v>20.5</v>
      </c>
      <c r="H7" s="246">
        <v>20.5</v>
      </c>
      <c r="I7" s="246">
        <v>25</v>
      </c>
      <c r="J7" s="246">
        <v>25</v>
      </c>
      <c r="K7" s="246">
        <v>27</v>
      </c>
      <c r="L7" s="246">
        <v>29</v>
      </c>
      <c r="M7" s="246">
        <v>28</v>
      </c>
      <c r="N7" s="246">
        <v>27</v>
      </c>
      <c r="O7" s="246">
        <v>26</v>
      </c>
      <c r="P7" s="287">
        <v>25.5</v>
      </c>
      <c r="Q7" s="267">
        <v>25</v>
      </c>
      <c r="R7" s="246">
        <v>18</v>
      </c>
      <c r="S7" s="246">
        <v>17</v>
      </c>
      <c r="T7" s="246">
        <v>12.5</v>
      </c>
      <c r="U7" s="246">
        <v>12.5</v>
      </c>
      <c r="V7" s="246">
        <v>11.5</v>
      </c>
      <c r="W7" s="246">
        <v>5.5</v>
      </c>
      <c r="X7" s="246">
        <v>6</v>
      </c>
      <c r="Y7" s="248">
        <v>8</v>
      </c>
      <c r="Z7" s="248">
        <v>8</v>
      </c>
      <c r="AA7" s="248">
        <v>10</v>
      </c>
      <c r="AB7" s="246">
        <v>15</v>
      </c>
      <c r="AC7" s="1203">
        <v>18</v>
      </c>
      <c r="AD7" s="1177">
        <v>29</v>
      </c>
      <c r="AE7" s="287">
        <v>5.5</v>
      </c>
    </row>
    <row r="8" spans="1:31" s="103" customFormat="1" ht="16.5" customHeight="1" x14ac:dyDescent="0.15">
      <c r="A8" s="1446" t="s">
        <v>96</v>
      </c>
      <c r="B8" s="179" t="s">
        <v>71</v>
      </c>
      <c r="C8" s="450"/>
      <c r="D8" s="180" t="s">
        <v>69</v>
      </c>
      <c r="E8" s="288">
        <v>18</v>
      </c>
      <c r="F8" s="289">
        <v>18.5</v>
      </c>
      <c r="G8" s="289">
        <v>20.5</v>
      </c>
      <c r="H8" s="289">
        <v>21.5</v>
      </c>
      <c r="I8" s="289">
        <v>23</v>
      </c>
      <c r="J8" s="289">
        <v>24</v>
      </c>
      <c r="K8" s="289">
        <v>25</v>
      </c>
      <c r="L8" s="289">
        <v>27</v>
      </c>
      <c r="M8" s="289">
        <v>27.5</v>
      </c>
      <c r="N8" s="289">
        <v>25.5</v>
      </c>
      <c r="O8" s="289">
        <v>25.5</v>
      </c>
      <c r="P8" s="145">
        <v>25.5</v>
      </c>
      <c r="Q8" s="288">
        <v>25.5</v>
      </c>
      <c r="R8" s="289">
        <v>22</v>
      </c>
      <c r="S8" s="289">
        <v>21.5</v>
      </c>
      <c r="T8" s="289">
        <v>18.5</v>
      </c>
      <c r="U8" s="289">
        <v>18.5</v>
      </c>
      <c r="V8" s="289">
        <v>16</v>
      </c>
      <c r="W8" s="289">
        <v>15</v>
      </c>
      <c r="X8" s="289">
        <v>14.5</v>
      </c>
      <c r="Y8" s="291">
        <v>14</v>
      </c>
      <c r="Z8" s="291">
        <v>14</v>
      </c>
      <c r="AA8" s="291">
        <v>14.5</v>
      </c>
      <c r="AB8" s="290">
        <v>17.5</v>
      </c>
      <c r="AC8" s="288">
        <v>20.5</v>
      </c>
      <c r="AD8" s="305">
        <v>27.5</v>
      </c>
      <c r="AE8" s="145">
        <v>14</v>
      </c>
    </row>
    <row r="9" spans="1:31" s="103" customFormat="1" ht="16.5" customHeight="1" x14ac:dyDescent="0.15">
      <c r="A9" s="1498"/>
      <c r="B9" s="181" t="s">
        <v>72</v>
      </c>
      <c r="C9" s="451"/>
      <c r="D9" s="182" t="s">
        <v>73</v>
      </c>
      <c r="E9" s="1133">
        <v>4</v>
      </c>
      <c r="F9" s="1133">
        <v>3.5</v>
      </c>
      <c r="G9" s="1133">
        <v>4</v>
      </c>
      <c r="H9" s="1133">
        <v>4</v>
      </c>
      <c r="I9" s="1133">
        <v>4</v>
      </c>
      <c r="J9" s="1133">
        <v>4</v>
      </c>
      <c r="K9" s="1133">
        <v>3.5</v>
      </c>
      <c r="L9" s="1133">
        <v>4</v>
      </c>
      <c r="M9" s="1133">
        <v>3.5</v>
      </c>
      <c r="N9" s="1133">
        <v>3</v>
      </c>
      <c r="O9" s="1133">
        <v>2.5</v>
      </c>
      <c r="P9" s="1137">
        <v>3.5</v>
      </c>
      <c r="Q9" s="1115">
        <v>3.5</v>
      </c>
      <c r="R9" s="1133">
        <v>3.5</v>
      </c>
      <c r="S9" s="1133">
        <v>3.5</v>
      </c>
      <c r="T9" s="1133">
        <v>3.5</v>
      </c>
      <c r="U9" s="1133">
        <v>4</v>
      </c>
      <c r="V9" s="1133">
        <v>3.5</v>
      </c>
      <c r="W9" s="1133">
        <v>3</v>
      </c>
      <c r="X9" s="1133">
        <v>3.5</v>
      </c>
      <c r="Y9" s="1019">
        <v>3</v>
      </c>
      <c r="Z9" s="1019">
        <v>3</v>
      </c>
      <c r="AA9" s="1019">
        <v>3.5</v>
      </c>
      <c r="AB9" s="1133">
        <v>3</v>
      </c>
      <c r="AC9" s="1115">
        <v>3.5</v>
      </c>
      <c r="AD9" s="1120">
        <v>4</v>
      </c>
      <c r="AE9" s="1137">
        <v>2.5</v>
      </c>
    </row>
    <row r="10" spans="1:31" s="103" customFormat="1" ht="16.5" customHeight="1" x14ac:dyDescent="0.15">
      <c r="A10" s="1498"/>
      <c r="B10" s="181" t="s">
        <v>0</v>
      </c>
      <c r="C10" s="451"/>
      <c r="D10" s="182" t="s">
        <v>4</v>
      </c>
      <c r="E10" s="250">
        <v>7.5</v>
      </c>
      <c r="F10" s="250">
        <v>7.3</v>
      </c>
      <c r="G10" s="250">
        <v>7.4</v>
      </c>
      <c r="H10" s="250">
        <v>7.3</v>
      </c>
      <c r="I10" s="250">
        <v>7.3</v>
      </c>
      <c r="J10" s="250">
        <v>7.4</v>
      </c>
      <c r="K10" s="250">
        <v>7.3</v>
      </c>
      <c r="L10" s="250">
        <v>7.4</v>
      </c>
      <c r="M10" s="250">
        <v>7.3</v>
      </c>
      <c r="N10" s="250">
        <v>7.3</v>
      </c>
      <c r="O10" s="250">
        <v>7.3</v>
      </c>
      <c r="P10" s="926">
        <v>7.3</v>
      </c>
      <c r="Q10" s="376">
        <v>7.4</v>
      </c>
      <c r="R10" s="250">
        <v>7.4</v>
      </c>
      <c r="S10" s="250">
        <v>7.5</v>
      </c>
      <c r="T10" s="250">
        <v>7.5</v>
      </c>
      <c r="U10" s="250">
        <v>7.5</v>
      </c>
      <c r="V10" s="250">
        <v>7.4</v>
      </c>
      <c r="W10" s="250">
        <v>7.5</v>
      </c>
      <c r="X10" s="250">
        <v>7.5</v>
      </c>
      <c r="Y10" s="537">
        <v>7.5</v>
      </c>
      <c r="Z10" s="537">
        <v>7.4</v>
      </c>
      <c r="AA10" s="537">
        <v>7.4</v>
      </c>
      <c r="AB10" s="250">
        <v>7.4</v>
      </c>
      <c r="AC10" s="927" t="s">
        <v>136</v>
      </c>
      <c r="AD10" s="187">
        <v>7.5</v>
      </c>
      <c r="AE10" s="184">
        <v>7.3</v>
      </c>
    </row>
    <row r="11" spans="1:31" s="103" customFormat="1" ht="16.5" customHeight="1" x14ac:dyDescent="0.15">
      <c r="A11" s="1498"/>
      <c r="B11" s="181" t="s">
        <v>1</v>
      </c>
      <c r="C11" s="451"/>
      <c r="D11" s="182" t="s">
        <v>12</v>
      </c>
      <c r="E11" s="559">
        <v>120</v>
      </c>
      <c r="F11" s="559">
        <v>130</v>
      </c>
      <c r="G11" s="559">
        <v>160</v>
      </c>
      <c r="H11" s="559">
        <v>150</v>
      </c>
      <c r="I11" s="559">
        <v>140</v>
      </c>
      <c r="J11" s="559">
        <v>120</v>
      </c>
      <c r="K11" s="559">
        <v>140</v>
      </c>
      <c r="L11" s="559">
        <v>130</v>
      </c>
      <c r="M11" s="559">
        <v>150</v>
      </c>
      <c r="N11" s="559">
        <v>180</v>
      </c>
      <c r="O11" s="559">
        <v>240</v>
      </c>
      <c r="P11" s="553">
        <v>140</v>
      </c>
      <c r="Q11" s="552">
        <v>150</v>
      </c>
      <c r="R11" s="559">
        <v>130</v>
      </c>
      <c r="S11" s="559">
        <v>130</v>
      </c>
      <c r="T11" s="559">
        <v>110</v>
      </c>
      <c r="U11" s="559">
        <v>120</v>
      </c>
      <c r="V11" s="559">
        <v>150</v>
      </c>
      <c r="W11" s="559">
        <v>130</v>
      </c>
      <c r="X11" s="559">
        <v>130</v>
      </c>
      <c r="Y11" s="560">
        <v>170</v>
      </c>
      <c r="Z11" s="560">
        <v>170</v>
      </c>
      <c r="AA11" s="560">
        <v>160</v>
      </c>
      <c r="AB11" s="559">
        <v>190</v>
      </c>
      <c r="AC11" s="114">
        <v>150</v>
      </c>
      <c r="AD11" s="110">
        <v>240</v>
      </c>
      <c r="AE11" s="135">
        <v>110</v>
      </c>
    </row>
    <row r="12" spans="1:31" s="103" customFormat="1" ht="16.5" customHeight="1" x14ac:dyDescent="0.15">
      <c r="A12" s="1498"/>
      <c r="B12" s="181" t="s">
        <v>2</v>
      </c>
      <c r="C12" s="451"/>
      <c r="D12" s="182" t="s">
        <v>10</v>
      </c>
      <c r="E12" s="559">
        <v>150</v>
      </c>
      <c r="F12" s="559">
        <v>170</v>
      </c>
      <c r="G12" s="559">
        <v>180</v>
      </c>
      <c r="H12" s="559">
        <v>150</v>
      </c>
      <c r="I12" s="559">
        <v>150</v>
      </c>
      <c r="J12" s="559">
        <v>170</v>
      </c>
      <c r="K12" s="559">
        <v>150</v>
      </c>
      <c r="L12" s="559">
        <v>150</v>
      </c>
      <c r="M12" s="559">
        <v>150</v>
      </c>
      <c r="N12" s="559">
        <v>200</v>
      </c>
      <c r="O12" s="559">
        <v>250</v>
      </c>
      <c r="P12" s="553">
        <v>150</v>
      </c>
      <c r="Q12" s="552">
        <v>150</v>
      </c>
      <c r="R12" s="559">
        <v>170</v>
      </c>
      <c r="S12" s="559">
        <v>160</v>
      </c>
      <c r="T12" s="559">
        <v>140</v>
      </c>
      <c r="U12" s="559">
        <v>130</v>
      </c>
      <c r="V12" s="559">
        <v>160</v>
      </c>
      <c r="W12" s="559">
        <v>150</v>
      </c>
      <c r="X12" s="559">
        <v>160</v>
      </c>
      <c r="Y12" s="560">
        <v>180</v>
      </c>
      <c r="Z12" s="560">
        <v>150</v>
      </c>
      <c r="AA12" s="560">
        <v>150</v>
      </c>
      <c r="AB12" s="559">
        <v>160</v>
      </c>
      <c r="AC12" s="114">
        <v>160</v>
      </c>
      <c r="AD12" s="110">
        <v>250</v>
      </c>
      <c r="AE12" s="135">
        <v>130</v>
      </c>
    </row>
    <row r="13" spans="1:31" s="103" customFormat="1" ht="16.5" customHeight="1" x14ac:dyDescent="0.15">
      <c r="A13" s="1498"/>
      <c r="B13" s="181" t="s">
        <v>3</v>
      </c>
      <c r="C13" s="451"/>
      <c r="D13" s="182" t="s">
        <v>10</v>
      </c>
      <c r="E13" s="559">
        <v>85</v>
      </c>
      <c r="F13" s="559">
        <v>120</v>
      </c>
      <c r="G13" s="559">
        <v>110</v>
      </c>
      <c r="H13" s="559">
        <v>88</v>
      </c>
      <c r="I13" s="559">
        <v>100</v>
      </c>
      <c r="J13" s="559">
        <v>100</v>
      </c>
      <c r="K13" s="559">
        <v>87</v>
      </c>
      <c r="L13" s="559">
        <v>99</v>
      </c>
      <c r="M13" s="559">
        <v>94</v>
      </c>
      <c r="N13" s="559">
        <v>110</v>
      </c>
      <c r="O13" s="559">
        <v>130</v>
      </c>
      <c r="P13" s="553">
        <v>89</v>
      </c>
      <c r="Q13" s="552">
        <v>96</v>
      </c>
      <c r="R13" s="559">
        <v>100</v>
      </c>
      <c r="S13" s="559">
        <v>95</v>
      </c>
      <c r="T13" s="559">
        <v>92</v>
      </c>
      <c r="U13" s="559">
        <v>88</v>
      </c>
      <c r="V13" s="559">
        <v>100</v>
      </c>
      <c r="W13" s="559">
        <v>96</v>
      </c>
      <c r="X13" s="559">
        <v>100</v>
      </c>
      <c r="Y13" s="560">
        <v>110</v>
      </c>
      <c r="Z13" s="560">
        <v>100</v>
      </c>
      <c r="AA13" s="560">
        <v>94</v>
      </c>
      <c r="AB13" s="559">
        <v>98</v>
      </c>
      <c r="AC13" s="114">
        <v>99</v>
      </c>
      <c r="AD13" s="110">
        <v>130</v>
      </c>
      <c r="AE13" s="135">
        <v>85</v>
      </c>
    </row>
    <row r="14" spans="1:31" s="297" customFormat="1" ht="16.5" customHeight="1" x14ac:dyDescent="0.15">
      <c r="A14" s="1498"/>
      <c r="B14" s="765" t="s">
        <v>74</v>
      </c>
      <c r="C14" s="781"/>
      <c r="D14" s="340" t="s">
        <v>75</v>
      </c>
      <c r="E14" s="117" t="s">
        <v>4</v>
      </c>
      <c r="F14" s="118" t="s">
        <v>4</v>
      </c>
      <c r="G14" s="118" t="s">
        <v>4</v>
      </c>
      <c r="H14" s="118" t="s">
        <v>4</v>
      </c>
      <c r="I14" s="118" t="s">
        <v>4</v>
      </c>
      <c r="J14" s="118" t="s">
        <v>4</v>
      </c>
      <c r="K14" s="118" t="s">
        <v>4</v>
      </c>
      <c r="L14" s="118" t="s">
        <v>4</v>
      </c>
      <c r="M14" s="118">
        <v>150000</v>
      </c>
      <c r="N14" s="118" t="s">
        <v>4</v>
      </c>
      <c r="O14" s="118" t="s">
        <v>4</v>
      </c>
      <c r="P14" s="116" t="s">
        <v>4</v>
      </c>
      <c r="Q14" s="117" t="s">
        <v>4</v>
      </c>
      <c r="R14" s="118" t="s">
        <v>4</v>
      </c>
      <c r="S14" s="118" t="s">
        <v>4</v>
      </c>
      <c r="T14" s="118" t="s">
        <v>4</v>
      </c>
      <c r="U14" s="118" t="s">
        <v>4</v>
      </c>
      <c r="V14" s="118" t="s">
        <v>4</v>
      </c>
      <c r="W14" s="118" t="s">
        <v>4</v>
      </c>
      <c r="X14" s="118" t="s">
        <v>4</v>
      </c>
      <c r="Y14" s="120">
        <v>36000</v>
      </c>
      <c r="Z14" s="120" t="s">
        <v>4</v>
      </c>
      <c r="AA14" s="120" t="s">
        <v>4</v>
      </c>
      <c r="AB14" s="118" t="s">
        <v>4</v>
      </c>
      <c r="AC14" s="117">
        <v>93000</v>
      </c>
      <c r="AD14" s="121">
        <v>150000</v>
      </c>
      <c r="AE14" s="116">
        <v>36000</v>
      </c>
    </row>
    <row r="15" spans="1:31" s="103" customFormat="1" ht="16.5" customHeight="1" x14ac:dyDescent="0.15">
      <c r="A15" s="1498"/>
      <c r="B15" s="677" t="s">
        <v>76</v>
      </c>
      <c r="C15" s="782"/>
      <c r="D15" s="194" t="s">
        <v>10</v>
      </c>
      <c r="E15" s="941">
        <v>31</v>
      </c>
      <c r="F15" s="937">
        <v>33</v>
      </c>
      <c r="G15" s="937">
        <v>33</v>
      </c>
      <c r="H15" s="937">
        <v>27</v>
      </c>
      <c r="I15" s="937">
        <v>30</v>
      </c>
      <c r="J15" s="937">
        <v>28</v>
      </c>
      <c r="K15" s="937">
        <v>30</v>
      </c>
      <c r="L15" s="937">
        <v>32</v>
      </c>
      <c r="M15" s="937">
        <v>28</v>
      </c>
      <c r="N15" s="937">
        <v>27</v>
      </c>
      <c r="O15" s="937">
        <v>28</v>
      </c>
      <c r="P15" s="1232">
        <v>27</v>
      </c>
      <c r="Q15" s="941">
        <v>29</v>
      </c>
      <c r="R15" s="937">
        <v>26</v>
      </c>
      <c r="S15" s="937">
        <v>24</v>
      </c>
      <c r="T15" s="937">
        <v>27</v>
      </c>
      <c r="U15" s="937">
        <v>25</v>
      </c>
      <c r="V15" s="937">
        <v>27</v>
      </c>
      <c r="W15" s="937">
        <v>31</v>
      </c>
      <c r="X15" s="937">
        <v>33</v>
      </c>
      <c r="Y15" s="1002">
        <v>29</v>
      </c>
      <c r="Z15" s="1002">
        <v>29</v>
      </c>
      <c r="AA15" s="1002">
        <v>27</v>
      </c>
      <c r="AB15" s="937">
        <v>32</v>
      </c>
      <c r="AC15" s="939">
        <v>29</v>
      </c>
      <c r="AD15" s="942">
        <v>33</v>
      </c>
      <c r="AE15" s="943">
        <v>24</v>
      </c>
    </row>
    <row r="16" spans="1:31" s="103" customFormat="1" ht="16.5" customHeight="1" x14ac:dyDescent="0.15">
      <c r="A16" s="1498"/>
      <c r="B16" s="444" t="s">
        <v>77</v>
      </c>
      <c r="C16" s="783"/>
      <c r="D16" s="203" t="s">
        <v>10</v>
      </c>
      <c r="E16" s="974">
        <v>21</v>
      </c>
      <c r="F16" s="974">
        <v>22</v>
      </c>
      <c r="G16" s="974">
        <v>21</v>
      </c>
      <c r="H16" s="974">
        <v>18</v>
      </c>
      <c r="I16" s="974">
        <v>21</v>
      </c>
      <c r="J16" s="974">
        <v>21</v>
      </c>
      <c r="K16" s="974">
        <v>19</v>
      </c>
      <c r="L16" s="974">
        <v>21</v>
      </c>
      <c r="M16" s="974">
        <v>22</v>
      </c>
      <c r="N16" s="974">
        <v>17</v>
      </c>
      <c r="O16" s="974">
        <v>19</v>
      </c>
      <c r="P16" s="1107">
        <v>19</v>
      </c>
      <c r="Q16" s="979">
        <v>20</v>
      </c>
      <c r="R16" s="974">
        <v>20</v>
      </c>
      <c r="S16" s="974">
        <v>18</v>
      </c>
      <c r="T16" s="974">
        <v>20</v>
      </c>
      <c r="U16" s="974">
        <v>19</v>
      </c>
      <c r="V16" s="974">
        <v>20</v>
      </c>
      <c r="W16" s="974">
        <v>25</v>
      </c>
      <c r="X16" s="974">
        <v>21</v>
      </c>
      <c r="Y16" s="978">
        <v>21</v>
      </c>
      <c r="Z16" s="978">
        <v>21</v>
      </c>
      <c r="AA16" s="978">
        <v>20</v>
      </c>
      <c r="AB16" s="974">
        <v>23</v>
      </c>
      <c r="AC16" s="976">
        <v>20</v>
      </c>
      <c r="AD16" s="980">
        <v>25</v>
      </c>
      <c r="AE16" s="981">
        <v>17</v>
      </c>
    </row>
    <row r="17" spans="1:31" s="103" customFormat="1" ht="16.5" customHeight="1" x14ac:dyDescent="0.15">
      <c r="A17" s="1498"/>
      <c r="B17" s="181" t="s">
        <v>78</v>
      </c>
      <c r="C17" s="451"/>
      <c r="D17" s="182" t="s">
        <v>10</v>
      </c>
      <c r="E17" s="930">
        <v>10</v>
      </c>
      <c r="F17" s="930">
        <v>11</v>
      </c>
      <c r="G17" s="930">
        <v>12</v>
      </c>
      <c r="H17" s="930">
        <v>8.5</v>
      </c>
      <c r="I17" s="930">
        <v>8.6999999999999993</v>
      </c>
      <c r="J17" s="930">
        <v>7.8</v>
      </c>
      <c r="K17" s="930">
        <v>11</v>
      </c>
      <c r="L17" s="930">
        <v>11</v>
      </c>
      <c r="M17" s="930">
        <v>6.3</v>
      </c>
      <c r="N17" s="930">
        <v>9.1999999999999993</v>
      </c>
      <c r="O17" s="930">
        <v>8.8000000000000007</v>
      </c>
      <c r="P17" s="1103">
        <v>7.5</v>
      </c>
      <c r="Q17" s="953">
        <v>9.1999999999999993</v>
      </c>
      <c r="R17" s="930">
        <v>6.5</v>
      </c>
      <c r="S17" s="930">
        <v>5.8</v>
      </c>
      <c r="T17" s="930">
        <v>6.7</v>
      </c>
      <c r="U17" s="930">
        <v>6</v>
      </c>
      <c r="V17" s="930">
        <v>7.5</v>
      </c>
      <c r="W17" s="930">
        <v>6.1</v>
      </c>
      <c r="X17" s="930">
        <v>12</v>
      </c>
      <c r="Y17" s="1010">
        <v>8.1</v>
      </c>
      <c r="Z17" s="1010">
        <v>7.4</v>
      </c>
      <c r="AA17" s="1010">
        <v>7.1</v>
      </c>
      <c r="AB17" s="930">
        <v>8.8000000000000007</v>
      </c>
      <c r="AC17" s="953">
        <v>8.5</v>
      </c>
      <c r="AD17" s="934">
        <v>12</v>
      </c>
      <c r="AE17" s="935">
        <v>5.8</v>
      </c>
    </row>
    <row r="18" spans="1:31" s="103" customFormat="1" ht="16.5" customHeight="1" x14ac:dyDescent="0.15">
      <c r="A18" s="1498"/>
      <c r="B18" s="181" t="s">
        <v>79</v>
      </c>
      <c r="C18" s="451"/>
      <c r="D18" s="182" t="s">
        <v>10</v>
      </c>
      <c r="E18" s="929" t="s">
        <v>4</v>
      </c>
      <c r="F18" s="929" t="s">
        <v>4</v>
      </c>
      <c r="G18" s="929" t="s">
        <v>4</v>
      </c>
      <c r="H18" s="929" t="s">
        <v>4</v>
      </c>
      <c r="I18" s="929" t="s">
        <v>4</v>
      </c>
      <c r="J18" s="929" t="s">
        <v>4</v>
      </c>
      <c r="K18" s="929" t="s">
        <v>4</v>
      </c>
      <c r="L18" s="929" t="s">
        <v>4</v>
      </c>
      <c r="M18" s="929" t="s">
        <v>173</v>
      </c>
      <c r="N18" s="929" t="s">
        <v>4</v>
      </c>
      <c r="O18" s="929" t="s">
        <v>4</v>
      </c>
      <c r="P18" s="935" t="s">
        <v>4</v>
      </c>
      <c r="Q18" s="928" t="s">
        <v>4</v>
      </c>
      <c r="R18" s="929" t="s">
        <v>4</v>
      </c>
      <c r="S18" s="929" t="s">
        <v>4</v>
      </c>
      <c r="T18" s="929" t="s">
        <v>4</v>
      </c>
      <c r="U18" s="929" t="s">
        <v>4</v>
      </c>
      <c r="V18" s="929" t="s">
        <v>4</v>
      </c>
      <c r="W18" s="929" t="s">
        <v>4</v>
      </c>
      <c r="X18" s="929" t="s">
        <v>4</v>
      </c>
      <c r="Y18" s="932" t="s">
        <v>173</v>
      </c>
      <c r="Z18" s="932" t="s">
        <v>4</v>
      </c>
      <c r="AA18" s="932" t="s">
        <v>4</v>
      </c>
      <c r="AB18" s="929" t="s">
        <v>4</v>
      </c>
      <c r="AC18" s="928" t="s">
        <v>173</v>
      </c>
      <c r="AD18" s="934" t="s">
        <v>173</v>
      </c>
      <c r="AE18" s="935" t="s">
        <v>173</v>
      </c>
    </row>
    <row r="19" spans="1:31" s="103" customFormat="1" ht="16.5" customHeight="1" x14ac:dyDescent="0.15">
      <c r="A19" s="1498"/>
      <c r="B19" s="680" t="s">
        <v>80</v>
      </c>
      <c r="C19" s="784"/>
      <c r="D19" s="236" t="s">
        <v>10</v>
      </c>
      <c r="E19" s="962" t="s">
        <v>4</v>
      </c>
      <c r="F19" s="962" t="s">
        <v>4</v>
      </c>
      <c r="G19" s="962" t="s">
        <v>4</v>
      </c>
      <c r="H19" s="962" t="s">
        <v>4</v>
      </c>
      <c r="I19" s="962" t="s">
        <v>4</v>
      </c>
      <c r="J19" s="962" t="s">
        <v>4</v>
      </c>
      <c r="K19" s="962" t="s">
        <v>4</v>
      </c>
      <c r="L19" s="962" t="s">
        <v>4</v>
      </c>
      <c r="M19" s="962" t="s">
        <v>173</v>
      </c>
      <c r="N19" s="962" t="s">
        <v>4</v>
      </c>
      <c r="O19" s="962" t="s">
        <v>4</v>
      </c>
      <c r="P19" s="950" t="s">
        <v>4</v>
      </c>
      <c r="Q19" s="947" t="s">
        <v>4</v>
      </c>
      <c r="R19" s="962" t="s">
        <v>4</v>
      </c>
      <c r="S19" s="962" t="s">
        <v>4</v>
      </c>
      <c r="T19" s="962" t="s">
        <v>4</v>
      </c>
      <c r="U19" s="962" t="s">
        <v>4</v>
      </c>
      <c r="V19" s="962" t="s">
        <v>4</v>
      </c>
      <c r="W19" s="962" t="s">
        <v>4</v>
      </c>
      <c r="X19" s="962" t="s">
        <v>4</v>
      </c>
      <c r="Y19" s="965">
        <v>0.1</v>
      </c>
      <c r="Z19" s="965" t="s">
        <v>4</v>
      </c>
      <c r="AA19" s="965" t="s">
        <v>4</v>
      </c>
      <c r="AB19" s="962" t="s">
        <v>4</v>
      </c>
      <c r="AC19" s="947" t="s">
        <v>173</v>
      </c>
      <c r="AD19" s="949">
        <v>0.1</v>
      </c>
      <c r="AE19" s="950" t="s">
        <v>173</v>
      </c>
    </row>
    <row r="20" spans="1:31" s="103" customFormat="1" ht="16.5" customHeight="1" thickBot="1" x14ac:dyDescent="0.2">
      <c r="A20" s="1499"/>
      <c r="B20" s="682" t="s">
        <v>81</v>
      </c>
      <c r="C20" s="785"/>
      <c r="D20" s="341" t="s">
        <v>10</v>
      </c>
      <c r="E20" s="1088">
        <v>3</v>
      </c>
      <c r="F20" s="1088">
        <v>3.4</v>
      </c>
      <c r="G20" s="1088">
        <v>3.3</v>
      </c>
      <c r="H20" s="1088">
        <v>2.9</v>
      </c>
      <c r="I20" s="1088">
        <v>3.1</v>
      </c>
      <c r="J20" s="1088">
        <v>2.7</v>
      </c>
      <c r="K20" s="1088">
        <v>3.1</v>
      </c>
      <c r="L20" s="1088">
        <v>3.6</v>
      </c>
      <c r="M20" s="1088">
        <v>3</v>
      </c>
      <c r="N20" s="1088">
        <v>2.9</v>
      </c>
      <c r="O20" s="1088">
        <v>3.2</v>
      </c>
      <c r="P20" s="1119">
        <v>3.1</v>
      </c>
      <c r="Q20" s="1087">
        <v>3.1</v>
      </c>
      <c r="R20" s="1088">
        <v>2.2000000000000002</v>
      </c>
      <c r="S20" s="1088">
        <v>2.5</v>
      </c>
      <c r="T20" s="1088">
        <v>2.8</v>
      </c>
      <c r="U20" s="1088">
        <v>2.4</v>
      </c>
      <c r="V20" s="1088">
        <v>2.7</v>
      </c>
      <c r="W20" s="1088">
        <v>2.4</v>
      </c>
      <c r="X20" s="1088">
        <v>3.4</v>
      </c>
      <c r="Y20" s="1015">
        <v>2.8</v>
      </c>
      <c r="Z20" s="1015">
        <v>2.6</v>
      </c>
      <c r="AA20" s="1015">
        <v>2.7</v>
      </c>
      <c r="AB20" s="1088">
        <v>2.8</v>
      </c>
      <c r="AC20" s="1087">
        <v>2.9</v>
      </c>
      <c r="AD20" s="1139">
        <v>3.6</v>
      </c>
      <c r="AE20" s="1119">
        <v>2.2000000000000002</v>
      </c>
    </row>
    <row r="21" spans="1:31" s="103" customFormat="1" ht="16.5" customHeight="1" x14ac:dyDescent="0.15">
      <c r="A21" s="1446" t="s">
        <v>112</v>
      </c>
      <c r="B21" s="181" t="s">
        <v>72</v>
      </c>
      <c r="C21" s="451"/>
      <c r="D21" s="182" t="s">
        <v>73</v>
      </c>
      <c r="E21" s="189" t="s">
        <v>172</v>
      </c>
      <c r="F21" s="189" t="s">
        <v>172</v>
      </c>
      <c r="G21" s="189" t="s">
        <v>172</v>
      </c>
      <c r="H21" s="189" t="s">
        <v>172</v>
      </c>
      <c r="I21" s="189" t="s">
        <v>172</v>
      </c>
      <c r="J21" s="189" t="s">
        <v>172</v>
      </c>
      <c r="K21" s="189" t="s">
        <v>172</v>
      </c>
      <c r="L21" s="189" t="s">
        <v>172</v>
      </c>
      <c r="M21" s="189" t="s">
        <v>172</v>
      </c>
      <c r="N21" s="189" t="s">
        <v>172</v>
      </c>
      <c r="O21" s="189" t="s">
        <v>172</v>
      </c>
      <c r="P21" s="135" t="s">
        <v>172</v>
      </c>
      <c r="Q21" s="114" t="s">
        <v>172</v>
      </c>
      <c r="R21" s="189" t="s">
        <v>172</v>
      </c>
      <c r="S21" s="189" t="s">
        <v>172</v>
      </c>
      <c r="T21" s="189" t="s">
        <v>172</v>
      </c>
      <c r="U21" s="189" t="s">
        <v>172</v>
      </c>
      <c r="V21" s="189" t="s">
        <v>172</v>
      </c>
      <c r="W21" s="189" t="s">
        <v>172</v>
      </c>
      <c r="X21" s="189" t="s">
        <v>172</v>
      </c>
      <c r="Y21" s="190" t="s">
        <v>172</v>
      </c>
      <c r="Z21" s="190">
        <v>97</v>
      </c>
      <c r="AA21" s="190">
        <v>84</v>
      </c>
      <c r="AB21" s="189">
        <v>82</v>
      </c>
      <c r="AC21" s="114">
        <v>98</v>
      </c>
      <c r="AD21" s="110" t="s">
        <v>172</v>
      </c>
      <c r="AE21" s="135">
        <v>82</v>
      </c>
    </row>
    <row r="22" spans="1:31" s="103" customFormat="1" ht="16.5" customHeight="1" x14ac:dyDescent="0.15">
      <c r="A22" s="1498"/>
      <c r="B22" s="181" t="s">
        <v>0</v>
      </c>
      <c r="C22" s="451"/>
      <c r="D22" s="182" t="s">
        <v>4</v>
      </c>
      <c r="E22" s="183">
        <v>7</v>
      </c>
      <c r="F22" s="183">
        <v>6.9</v>
      </c>
      <c r="G22" s="183">
        <v>6.9</v>
      </c>
      <c r="H22" s="183">
        <v>6.9</v>
      </c>
      <c r="I22" s="183">
        <v>6.9</v>
      </c>
      <c r="J22" s="183">
        <v>7</v>
      </c>
      <c r="K22" s="183">
        <v>7</v>
      </c>
      <c r="L22" s="183">
        <v>7.1</v>
      </c>
      <c r="M22" s="183">
        <v>7.3</v>
      </c>
      <c r="N22" s="183">
        <v>7.1</v>
      </c>
      <c r="O22" s="183">
        <v>7.2</v>
      </c>
      <c r="P22" s="184">
        <v>7.1</v>
      </c>
      <c r="Q22" s="185">
        <v>7.2</v>
      </c>
      <c r="R22" s="183">
        <v>7.2</v>
      </c>
      <c r="S22" s="183">
        <v>7.4</v>
      </c>
      <c r="T22" s="183">
        <v>7</v>
      </c>
      <c r="U22" s="183">
        <v>7</v>
      </c>
      <c r="V22" s="183">
        <v>7.1</v>
      </c>
      <c r="W22" s="183">
        <v>7</v>
      </c>
      <c r="X22" s="183">
        <v>7</v>
      </c>
      <c r="Y22" s="186">
        <v>7</v>
      </c>
      <c r="Z22" s="186">
        <v>7</v>
      </c>
      <c r="AA22" s="186">
        <v>6.8</v>
      </c>
      <c r="AB22" s="183">
        <v>6.9</v>
      </c>
      <c r="AC22" s="927" t="s">
        <v>136</v>
      </c>
      <c r="AD22" s="187">
        <v>7.4</v>
      </c>
      <c r="AE22" s="184">
        <v>6.8</v>
      </c>
    </row>
    <row r="23" spans="1:31" s="103" customFormat="1" ht="16.5" customHeight="1" x14ac:dyDescent="0.15">
      <c r="A23" s="1498"/>
      <c r="B23" s="181" t="s">
        <v>1</v>
      </c>
      <c r="C23" s="451"/>
      <c r="D23" s="182" t="s">
        <v>10</v>
      </c>
      <c r="E23" s="929">
        <v>1.2</v>
      </c>
      <c r="F23" s="929">
        <v>1.2</v>
      </c>
      <c r="G23" s="930">
        <v>1.6</v>
      </c>
      <c r="H23" s="929">
        <v>1.5</v>
      </c>
      <c r="I23" s="929">
        <v>1.2</v>
      </c>
      <c r="J23" s="929">
        <v>1.4</v>
      </c>
      <c r="K23" s="929">
        <v>1.4</v>
      </c>
      <c r="L23" s="929">
        <v>2.1</v>
      </c>
      <c r="M23" s="929">
        <v>1.7</v>
      </c>
      <c r="N23" s="929">
        <v>1.8</v>
      </c>
      <c r="O23" s="929">
        <v>1.3</v>
      </c>
      <c r="P23" s="935">
        <v>1.9</v>
      </c>
      <c r="Q23" s="928">
        <v>3.5</v>
      </c>
      <c r="R23" s="929">
        <v>1.2</v>
      </c>
      <c r="S23" s="929">
        <v>2.2999999999999998</v>
      </c>
      <c r="T23" s="929">
        <v>1.5</v>
      </c>
      <c r="U23" s="929">
        <v>2.4</v>
      </c>
      <c r="V23" s="929">
        <v>2.5</v>
      </c>
      <c r="W23" s="929">
        <v>2.2000000000000002</v>
      </c>
      <c r="X23" s="930">
        <v>3.7</v>
      </c>
      <c r="Y23" s="932">
        <v>2.2000000000000002</v>
      </c>
      <c r="Z23" s="932">
        <v>4.3</v>
      </c>
      <c r="AA23" s="932">
        <v>2.9</v>
      </c>
      <c r="AB23" s="930">
        <v>3.8</v>
      </c>
      <c r="AC23" s="928">
        <v>2.1</v>
      </c>
      <c r="AD23" s="934">
        <v>4.3</v>
      </c>
      <c r="AE23" s="935">
        <v>1.2</v>
      </c>
    </row>
    <row r="24" spans="1:31" s="103" customFormat="1" ht="16.5" customHeight="1" x14ac:dyDescent="0.15">
      <c r="A24" s="1498"/>
      <c r="B24" s="181" t="s">
        <v>8</v>
      </c>
      <c r="C24" s="451"/>
      <c r="D24" s="182" t="s">
        <v>10</v>
      </c>
      <c r="E24" s="929">
        <v>1.1000000000000001</v>
      </c>
      <c r="F24" s="929">
        <v>1.1000000000000001</v>
      </c>
      <c r="G24" s="929">
        <v>1.5</v>
      </c>
      <c r="H24" s="929">
        <v>1.1000000000000001</v>
      </c>
      <c r="I24" s="929">
        <v>1</v>
      </c>
      <c r="J24" s="929">
        <v>0.9</v>
      </c>
      <c r="K24" s="929">
        <v>1.4</v>
      </c>
      <c r="L24" s="929">
        <v>1.2</v>
      </c>
      <c r="M24" s="929">
        <v>0.9</v>
      </c>
      <c r="N24" s="929">
        <v>0.8</v>
      </c>
      <c r="O24" s="929">
        <v>0.9</v>
      </c>
      <c r="P24" s="935">
        <v>1</v>
      </c>
      <c r="Q24" s="928">
        <v>1</v>
      </c>
      <c r="R24" s="929">
        <v>0.9</v>
      </c>
      <c r="S24" s="929">
        <v>1.2</v>
      </c>
      <c r="T24" s="929">
        <v>1.4</v>
      </c>
      <c r="U24" s="929">
        <v>1.5</v>
      </c>
      <c r="V24" s="929">
        <v>1.8</v>
      </c>
      <c r="W24" s="930">
        <v>1.7</v>
      </c>
      <c r="X24" s="929">
        <v>2.4</v>
      </c>
      <c r="Y24" s="932">
        <v>1.9</v>
      </c>
      <c r="Z24" s="1010">
        <v>2.4</v>
      </c>
      <c r="AA24" s="932">
        <v>2.2999999999999998</v>
      </c>
      <c r="AB24" s="930">
        <v>2</v>
      </c>
      <c r="AC24" s="928">
        <v>1.4</v>
      </c>
      <c r="AD24" s="934">
        <v>2.4</v>
      </c>
      <c r="AE24" s="935">
        <v>0.8</v>
      </c>
    </row>
    <row r="25" spans="1:31" s="103" customFormat="1" ht="16.5" customHeight="1" x14ac:dyDescent="0.15">
      <c r="A25" s="1498"/>
      <c r="B25" s="181" t="s">
        <v>2</v>
      </c>
      <c r="C25" s="451"/>
      <c r="D25" s="182" t="s">
        <v>10</v>
      </c>
      <c r="E25" s="189">
        <v>2</v>
      </c>
      <c r="F25" s="189">
        <v>2</v>
      </c>
      <c r="G25" s="189">
        <v>2</v>
      </c>
      <c r="H25" s="189">
        <v>2</v>
      </c>
      <c r="I25" s="189">
        <v>2</v>
      </c>
      <c r="J25" s="189">
        <v>2</v>
      </c>
      <c r="K25" s="189">
        <v>1</v>
      </c>
      <c r="L25" s="189">
        <v>2</v>
      </c>
      <c r="M25" s="189">
        <v>1</v>
      </c>
      <c r="N25" s="189">
        <v>1</v>
      </c>
      <c r="O25" s="189">
        <v>1</v>
      </c>
      <c r="P25" s="135">
        <v>2</v>
      </c>
      <c r="Q25" s="114">
        <v>2</v>
      </c>
      <c r="R25" s="189">
        <v>1</v>
      </c>
      <c r="S25" s="189">
        <v>2</v>
      </c>
      <c r="T25" s="189">
        <v>2</v>
      </c>
      <c r="U25" s="189">
        <v>2</v>
      </c>
      <c r="V25" s="189">
        <v>2</v>
      </c>
      <c r="W25" s="189">
        <v>2</v>
      </c>
      <c r="X25" s="189">
        <v>2</v>
      </c>
      <c r="Y25" s="190">
        <v>2</v>
      </c>
      <c r="Z25" s="190">
        <v>3</v>
      </c>
      <c r="AA25" s="190">
        <v>4</v>
      </c>
      <c r="AB25" s="189">
        <v>4</v>
      </c>
      <c r="AC25" s="114">
        <v>2</v>
      </c>
      <c r="AD25" s="110">
        <v>4</v>
      </c>
      <c r="AE25" s="135">
        <v>1</v>
      </c>
    </row>
    <row r="26" spans="1:31" s="103" customFormat="1" ht="16.5" customHeight="1" thickBot="1" x14ac:dyDescent="0.2">
      <c r="A26" s="1499"/>
      <c r="B26" s="680" t="s">
        <v>3</v>
      </c>
      <c r="C26" s="784"/>
      <c r="D26" s="236" t="s">
        <v>10</v>
      </c>
      <c r="E26" s="962">
        <v>6.5</v>
      </c>
      <c r="F26" s="962">
        <v>6.7</v>
      </c>
      <c r="G26" s="962">
        <v>6.8</v>
      </c>
      <c r="H26" s="962">
        <v>6.7</v>
      </c>
      <c r="I26" s="962">
        <v>6.6</v>
      </c>
      <c r="J26" s="962">
        <v>6.4</v>
      </c>
      <c r="K26" s="962">
        <v>6.7</v>
      </c>
      <c r="L26" s="962">
        <v>6.4</v>
      </c>
      <c r="M26" s="962">
        <v>6</v>
      </c>
      <c r="N26" s="962">
        <v>6</v>
      </c>
      <c r="O26" s="962">
        <v>5.5</v>
      </c>
      <c r="P26" s="950">
        <v>6</v>
      </c>
      <c r="Q26" s="947">
        <v>5.7</v>
      </c>
      <c r="R26" s="962">
        <v>5.0999999999999996</v>
      </c>
      <c r="S26" s="962">
        <v>6</v>
      </c>
      <c r="T26" s="962">
        <v>5.9</v>
      </c>
      <c r="U26" s="962">
        <v>6.1</v>
      </c>
      <c r="V26" s="962">
        <v>6.3</v>
      </c>
      <c r="W26" s="962">
        <v>6.9</v>
      </c>
      <c r="X26" s="962">
        <v>7.1</v>
      </c>
      <c r="Y26" s="965">
        <v>7.5</v>
      </c>
      <c r="Z26" s="965">
        <v>7.4</v>
      </c>
      <c r="AA26" s="965">
        <v>7.7</v>
      </c>
      <c r="AB26" s="962">
        <v>7.4</v>
      </c>
      <c r="AC26" s="947">
        <v>6.5</v>
      </c>
      <c r="AD26" s="949">
        <v>7.7</v>
      </c>
      <c r="AE26" s="950">
        <v>5.0999999999999996</v>
      </c>
    </row>
    <row r="27" spans="1:31" s="103" customFormat="1" ht="16.5" customHeight="1" x14ac:dyDescent="0.15">
      <c r="A27" s="1508" t="s">
        <v>113</v>
      </c>
      <c r="B27" s="179" t="s">
        <v>72</v>
      </c>
      <c r="C27" s="450"/>
      <c r="D27" s="180" t="s">
        <v>73</v>
      </c>
      <c r="E27" s="223" t="s">
        <v>172</v>
      </c>
      <c r="F27" s="223" t="s">
        <v>172</v>
      </c>
      <c r="G27" s="223" t="s">
        <v>172</v>
      </c>
      <c r="H27" s="223" t="s">
        <v>172</v>
      </c>
      <c r="I27" s="223" t="s">
        <v>172</v>
      </c>
      <c r="J27" s="223" t="s">
        <v>172</v>
      </c>
      <c r="K27" s="223" t="s">
        <v>172</v>
      </c>
      <c r="L27" s="223" t="s">
        <v>172</v>
      </c>
      <c r="M27" s="223" t="s">
        <v>172</v>
      </c>
      <c r="N27" s="223" t="s">
        <v>172</v>
      </c>
      <c r="O27" s="223" t="s">
        <v>172</v>
      </c>
      <c r="P27" s="254" t="s">
        <v>172</v>
      </c>
      <c r="Q27" s="225" t="s">
        <v>172</v>
      </c>
      <c r="R27" s="223" t="s">
        <v>172</v>
      </c>
      <c r="S27" s="223" t="s">
        <v>172</v>
      </c>
      <c r="T27" s="223" t="s">
        <v>172</v>
      </c>
      <c r="U27" s="223" t="s">
        <v>172</v>
      </c>
      <c r="V27" s="223" t="s">
        <v>172</v>
      </c>
      <c r="W27" s="223" t="s">
        <v>172</v>
      </c>
      <c r="X27" s="223" t="s">
        <v>172</v>
      </c>
      <c r="Y27" s="226" t="s">
        <v>172</v>
      </c>
      <c r="Z27" s="226" t="s">
        <v>172</v>
      </c>
      <c r="AA27" s="226" t="s">
        <v>172</v>
      </c>
      <c r="AB27" s="223" t="s">
        <v>172</v>
      </c>
      <c r="AC27" s="225" t="s">
        <v>207</v>
      </c>
      <c r="AD27" s="253" t="s">
        <v>172</v>
      </c>
      <c r="AE27" s="254" t="s">
        <v>172</v>
      </c>
    </row>
    <row r="28" spans="1:31" s="103" customFormat="1" ht="16.5" customHeight="1" x14ac:dyDescent="0.15">
      <c r="A28" s="1509"/>
      <c r="B28" s="181" t="s">
        <v>0</v>
      </c>
      <c r="C28" s="451"/>
      <c r="D28" s="182" t="s">
        <v>4</v>
      </c>
      <c r="E28" s="183">
        <v>7</v>
      </c>
      <c r="F28" s="183">
        <v>7</v>
      </c>
      <c r="G28" s="183">
        <v>7</v>
      </c>
      <c r="H28" s="183">
        <v>6.9</v>
      </c>
      <c r="I28" s="183">
        <v>7</v>
      </c>
      <c r="J28" s="183">
        <v>7.1</v>
      </c>
      <c r="K28" s="183">
        <v>7.1</v>
      </c>
      <c r="L28" s="183">
        <v>7.2</v>
      </c>
      <c r="M28" s="183">
        <v>7.4</v>
      </c>
      <c r="N28" s="183">
        <v>7.2</v>
      </c>
      <c r="O28" s="183">
        <v>7.4</v>
      </c>
      <c r="P28" s="184">
        <v>7.3</v>
      </c>
      <c r="Q28" s="185">
        <v>7.3</v>
      </c>
      <c r="R28" s="183">
        <v>7.2</v>
      </c>
      <c r="S28" s="183">
        <v>7.6</v>
      </c>
      <c r="T28" s="183">
        <v>7.1</v>
      </c>
      <c r="U28" s="183">
        <v>7.2</v>
      </c>
      <c r="V28" s="183">
        <v>7.2</v>
      </c>
      <c r="W28" s="183">
        <v>7</v>
      </c>
      <c r="X28" s="183">
        <v>7.1</v>
      </c>
      <c r="Y28" s="186">
        <v>7.1</v>
      </c>
      <c r="Z28" s="186">
        <v>7.1</v>
      </c>
      <c r="AA28" s="186">
        <v>6.9</v>
      </c>
      <c r="AB28" s="183">
        <v>6.9</v>
      </c>
      <c r="AC28" s="927" t="s">
        <v>136</v>
      </c>
      <c r="AD28" s="187">
        <v>7.6</v>
      </c>
      <c r="AE28" s="184">
        <v>6.9</v>
      </c>
    </row>
    <row r="29" spans="1:31" s="103" customFormat="1" ht="16.5" customHeight="1" x14ac:dyDescent="0.15">
      <c r="A29" s="1509"/>
      <c r="B29" s="181" t="s">
        <v>1</v>
      </c>
      <c r="C29" s="451"/>
      <c r="D29" s="182" t="s">
        <v>10</v>
      </c>
      <c r="E29" s="929">
        <v>1.1000000000000001</v>
      </c>
      <c r="F29" s="929">
        <v>1</v>
      </c>
      <c r="G29" s="930">
        <v>0.9</v>
      </c>
      <c r="H29" s="929">
        <v>1</v>
      </c>
      <c r="I29" s="929">
        <v>0.5</v>
      </c>
      <c r="J29" s="929">
        <v>0.6</v>
      </c>
      <c r="K29" s="929">
        <v>0.9</v>
      </c>
      <c r="L29" s="929">
        <v>1</v>
      </c>
      <c r="M29" s="929">
        <v>0.7</v>
      </c>
      <c r="N29" s="929">
        <v>0.7</v>
      </c>
      <c r="O29" s="929">
        <v>0.7</v>
      </c>
      <c r="P29" s="935">
        <v>0.7</v>
      </c>
      <c r="Q29" s="928">
        <v>1.2</v>
      </c>
      <c r="R29" s="929">
        <v>0.7</v>
      </c>
      <c r="S29" s="929">
        <v>1</v>
      </c>
      <c r="T29" s="929">
        <v>0.8</v>
      </c>
      <c r="U29" s="929">
        <v>1</v>
      </c>
      <c r="V29" s="929">
        <v>1.5</v>
      </c>
      <c r="W29" s="929">
        <v>1.6</v>
      </c>
      <c r="X29" s="930">
        <v>2</v>
      </c>
      <c r="Y29" s="932">
        <v>1.4</v>
      </c>
      <c r="Z29" s="932">
        <v>1.8</v>
      </c>
      <c r="AA29" s="932">
        <v>3.4</v>
      </c>
      <c r="AB29" s="930">
        <v>2.1</v>
      </c>
      <c r="AC29" s="928">
        <v>1.2</v>
      </c>
      <c r="AD29" s="934">
        <v>3.4</v>
      </c>
      <c r="AE29" s="935">
        <v>0.5</v>
      </c>
    </row>
    <row r="30" spans="1:31" s="103" customFormat="1" ht="16.5" customHeight="1" x14ac:dyDescent="0.15">
      <c r="A30" s="1509"/>
      <c r="B30" s="181" t="s">
        <v>16</v>
      </c>
      <c r="C30" s="451"/>
      <c r="D30" s="182" t="s">
        <v>10</v>
      </c>
      <c r="E30" s="929">
        <v>0.9</v>
      </c>
      <c r="F30" s="929">
        <v>0.7</v>
      </c>
      <c r="G30" s="929">
        <v>0.7</v>
      </c>
      <c r="H30" s="929">
        <v>0.7</v>
      </c>
      <c r="I30" s="929">
        <v>0.5</v>
      </c>
      <c r="J30" s="929">
        <v>0.5</v>
      </c>
      <c r="K30" s="929">
        <v>0.8</v>
      </c>
      <c r="L30" s="929">
        <v>0.7</v>
      </c>
      <c r="M30" s="929">
        <v>0.6</v>
      </c>
      <c r="N30" s="929">
        <v>0.6</v>
      </c>
      <c r="O30" s="929">
        <v>0.5</v>
      </c>
      <c r="P30" s="935">
        <v>0.5</v>
      </c>
      <c r="Q30" s="928">
        <v>0.9</v>
      </c>
      <c r="R30" s="929">
        <v>0.7</v>
      </c>
      <c r="S30" s="929">
        <v>0.7</v>
      </c>
      <c r="T30" s="929">
        <v>0.8</v>
      </c>
      <c r="U30" s="929">
        <v>0.9</v>
      </c>
      <c r="V30" s="929">
        <v>1.1000000000000001</v>
      </c>
      <c r="W30" s="930">
        <v>1.2</v>
      </c>
      <c r="X30" s="929">
        <v>1.6</v>
      </c>
      <c r="Y30" s="932">
        <v>0.9</v>
      </c>
      <c r="Z30" s="1010">
        <v>1.2</v>
      </c>
      <c r="AA30" s="932">
        <v>1.5</v>
      </c>
      <c r="AB30" s="930">
        <v>1.1000000000000001</v>
      </c>
      <c r="AC30" s="928">
        <v>0.8</v>
      </c>
      <c r="AD30" s="934">
        <v>1.6</v>
      </c>
      <c r="AE30" s="935">
        <v>0.5</v>
      </c>
    </row>
    <row r="31" spans="1:31" s="103" customFormat="1" ht="16.5" customHeight="1" x14ac:dyDescent="0.15">
      <c r="A31" s="1509"/>
      <c r="B31" s="181" t="s">
        <v>2</v>
      </c>
      <c r="C31" s="451"/>
      <c r="D31" s="182" t="s">
        <v>10</v>
      </c>
      <c r="E31" s="189" t="s">
        <v>175</v>
      </c>
      <c r="F31" s="189" t="s">
        <v>175</v>
      </c>
      <c r="G31" s="189" t="s">
        <v>175</v>
      </c>
      <c r="H31" s="189" t="s">
        <v>175</v>
      </c>
      <c r="I31" s="189" t="s">
        <v>175</v>
      </c>
      <c r="J31" s="189" t="s">
        <v>175</v>
      </c>
      <c r="K31" s="189" t="s">
        <v>175</v>
      </c>
      <c r="L31" s="189" t="s">
        <v>175</v>
      </c>
      <c r="M31" s="189" t="s">
        <v>175</v>
      </c>
      <c r="N31" s="189" t="s">
        <v>175</v>
      </c>
      <c r="O31" s="189" t="s">
        <v>175</v>
      </c>
      <c r="P31" s="135" t="s">
        <v>175</v>
      </c>
      <c r="Q31" s="114" t="s">
        <v>175</v>
      </c>
      <c r="R31" s="189" t="s">
        <v>175</v>
      </c>
      <c r="S31" s="189" t="s">
        <v>175</v>
      </c>
      <c r="T31" s="189" t="s">
        <v>175</v>
      </c>
      <c r="U31" s="189" t="s">
        <v>175</v>
      </c>
      <c r="V31" s="189" t="s">
        <v>175</v>
      </c>
      <c r="W31" s="189" t="s">
        <v>175</v>
      </c>
      <c r="X31" s="189" t="s">
        <v>175</v>
      </c>
      <c r="Y31" s="190" t="s">
        <v>175</v>
      </c>
      <c r="Z31" s="190">
        <v>1</v>
      </c>
      <c r="AA31" s="190">
        <v>2</v>
      </c>
      <c r="AB31" s="189" t="s">
        <v>175</v>
      </c>
      <c r="AC31" s="114" t="s">
        <v>175</v>
      </c>
      <c r="AD31" s="110">
        <v>2</v>
      </c>
      <c r="AE31" s="135" t="s">
        <v>175</v>
      </c>
    </row>
    <row r="32" spans="1:31" s="103" customFormat="1" ht="16.5" customHeight="1" thickBot="1" x14ac:dyDescent="0.2">
      <c r="A32" s="1510"/>
      <c r="B32" s="215" t="s">
        <v>3</v>
      </c>
      <c r="C32" s="786"/>
      <c r="D32" s="216" t="s">
        <v>10</v>
      </c>
      <c r="E32" s="1241">
        <v>6.3</v>
      </c>
      <c r="F32" s="1241">
        <v>5.9</v>
      </c>
      <c r="G32" s="1241">
        <v>6.7</v>
      </c>
      <c r="H32" s="1241">
        <v>5.6</v>
      </c>
      <c r="I32" s="1241">
        <v>6.5</v>
      </c>
      <c r="J32" s="1241">
        <v>5.7</v>
      </c>
      <c r="K32" s="1241">
        <v>5.9</v>
      </c>
      <c r="L32" s="1241">
        <v>5.8</v>
      </c>
      <c r="M32" s="1241">
        <v>5.6</v>
      </c>
      <c r="N32" s="1241">
        <v>5.6</v>
      </c>
      <c r="O32" s="1241">
        <v>5.9</v>
      </c>
      <c r="P32" s="1242">
        <v>5.5</v>
      </c>
      <c r="Q32" s="1243">
        <v>5.4</v>
      </c>
      <c r="R32" s="1241">
        <v>4.7</v>
      </c>
      <c r="S32" s="1241">
        <v>5.5</v>
      </c>
      <c r="T32" s="1241">
        <v>5.3</v>
      </c>
      <c r="U32" s="1241">
        <v>5.4</v>
      </c>
      <c r="V32" s="1241">
        <v>5.3</v>
      </c>
      <c r="W32" s="1241">
        <v>5.7</v>
      </c>
      <c r="X32" s="1241">
        <v>6.1</v>
      </c>
      <c r="Y32" s="1244">
        <v>6.2</v>
      </c>
      <c r="Z32" s="1244">
        <v>6.1</v>
      </c>
      <c r="AA32" s="1244">
        <v>7.1</v>
      </c>
      <c r="AB32" s="1241">
        <v>6.7</v>
      </c>
      <c r="AC32" s="1243">
        <v>5.9</v>
      </c>
      <c r="AD32" s="1245">
        <v>7.1</v>
      </c>
      <c r="AE32" s="1242">
        <v>4.7</v>
      </c>
    </row>
    <row r="33" spans="1:31" s="103" customFormat="1" ht="16.5" customHeight="1" x14ac:dyDescent="0.15">
      <c r="A33" s="1506" t="s">
        <v>97</v>
      </c>
      <c r="B33" s="222" t="s">
        <v>71</v>
      </c>
      <c r="C33" s="179" t="s">
        <v>157</v>
      </c>
      <c r="D33" s="180" t="s">
        <v>69</v>
      </c>
      <c r="E33" s="288">
        <v>18</v>
      </c>
      <c r="F33" s="289">
        <v>19</v>
      </c>
      <c r="G33" s="289">
        <v>21</v>
      </c>
      <c r="H33" s="289">
        <v>21.5</v>
      </c>
      <c r="I33" s="289">
        <v>23</v>
      </c>
      <c r="J33" s="289">
        <v>24</v>
      </c>
      <c r="K33" s="289">
        <v>25.5</v>
      </c>
      <c r="L33" s="289">
        <v>27</v>
      </c>
      <c r="M33" s="289">
        <v>27</v>
      </c>
      <c r="N33" s="289">
        <v>26</v>
      </c>
      <c r="O33" s="289">
        <v>25.5</v>
      </c>
      <c r="P33" s="145">
        <v>25.5</v>
      </c>
      <c r="Q33" s="288">
        <v>26</v>
      </c>
      <c r="R33" s="289">
        <v>21.5</v>
      </c>
      <c r="S33" s="289">
        <v>22</v>
      </c>
      <c r="T33" s="289">
        <v>19</v>
      </c>
      <c r="U33" s="289">
        <v>18</v>
      </c>
      <c r="V33" s="289">
        <v>16.5</v>
      </c>
      <c r="W33" s="289">
        <v>15</v>
      </c>
      <c r="X33" s="289">
        <v>15</v>
      </c>
      <c r="Y33" s="291">
        <v>14.5</v>
      </c>
      <c r="Z33" s="291">
        <v>15</v>
      </c>
      <c r="AA33" s="291">
        <v>15.5</v>
      </c>
      <c r="AB33" s="289">
        <v>17.5</v>
      </c>
      <c r="AC33" s="1140">
        <v>21</v>
      </c>
      <c r="AD33" s="1141">
        <v>27</v>
      </c>
      <c r="AE33" s="145">
        <v>14.5</v>
      </c>
    </row>
    <row r="34" spans="1:31" s="103" customFormat="1" ht="16.5" customHeight="1" x14ac:dyDescent="0.15">
      <c r="A34" s="1507"/>
      <c r="B34" s="192" t="s">
        <v>72</v>
      </c>
      <c r="C34" s="181" t="s">
        <v>157</v>
      </c>
      <c r="D34" s="182" t="s">
        <v>73</v>
      </c>
      <c r="E34" s="114" t="s">
        <v>172</v>
      </c>
      <c r="F34" s="189" t="s">
        <v>172</v>
      </c>
      <c r="G34" s="189" t="s">
        <v>172</v>
      </c>
      <c r="H34" s="189" t="s">
        <v>172</v>
      </c>
      <c r="I34" s="189" t="s">
        <v>172</v>
      </c>
      <c r="J34" s="189" t="s">
        <v>172</v>
      </c>
      <c r="K34" s="189" t="s">
        <v>172</v>
      </c>
      <c r="L34" s="189" t="s">
        <v>172</v>
      </c>
      <c r="M34" s="189" t="s">
        <v>172</v>
      </c>
      <c r="N34" s="189" t="s">
        <v>172</v>
      </c>
      <c r="O34" s="189" t="s">
        <v>172</v>
      </c>
      <c r="P34" s="135" t="s">
        <v>172</v>
      </c>
      <c r="Q34" s="114" t="s">
        <v>172</v>
      </c>
      <c r="R34" s="189" t="s">
        <v>172</v>
      </c>
      <c r="S34" s="189" t="s">
        <v>172</v>
      </c>
      <c r="T34" s="189" t="s">
        <v>172</v>
      </c>
      <c r="U34" s="189" t="s">
        <v>172</v>
      </c>
      <c r="V34" s="189" t="s">
        <v>172</v>
      </c>
      <c r="W34" s="189" t="s">
        <v>172</v>
      </c>
      <c r="X34" s="189" t="s">
        <v>172</v>
      </c>
      <c r="Y34" s="190" t="s">
        <v>172</v>
      </c>
      <c r="Z34" s="190" t="s">
        <v>172</v>
      </c>
      <c r="AA34" s="190" t="s">
        <v>172</v>
      </c>
      <c r="AB34" s="189" t="s">
        <v>172</v>
      </c>
      <c r="AC34" s="114" t="s">
        <v>207</v>
      </c>
      <c r="AD34" s="110" t="s">
        <v>172</v>
      </c>
      <c r="AE34" s="135" t="s">
        <v>172</v>
      </c>
    </row>
    <row r="35" spans="1:31" s="103" customFormat="1" ht="16.5" customHeight="1" x14ac:dyDescent="0.15">
      <c r="A35" s="1507"/>
      <c r="B35" s="453" t="s">
        <v>0</v>
      </c>
      <c r="C35" s="390" t="s">
        <v>157</v>
      </c>
      <c r="D35" s="394" t="s">
        <v>4</v>
      </c>
      <c r="E35" s="1142">
        <v>7</v>
      </c>
      <c r="F35" s="1142">
        <v>6.9</v>
      </c>
      <c r="G35" s="1142">
        <v>6.9</v>
      </c>
      <c r="H35" s="1142">
        <v>6.9</v>
      </c>
      <c r="I35" s="1142">
        <v>7</v>
      </c>
      <c r="J35" s="1142">
        <v>7</v>
      </c>
      <c r="K35" s="1142">
        <v>7</v>
      </c>
      <c r="L35" s="1142">
        <v>7.2</v>
      </c>
      <c r="M35" s="1142">
        <v>7.2</v>
      </c>
      <c r="N35" s="1142">
        <v>7.1</v>
      </c>
      <c r="O35" s="1142">
        <v>7.3</v>
      </c>
      <c r="P35" s="1148">
        <v>7.1</v>
      </c>
      <c r="Q35" s="1144">
        <v>7.2</v>
      </c>
      <c r="R35" s="1142">
        <v>7.2</v>
      </c>
      <c r="S35" s="1142">
        <v>7.6</v>
      </c>
      <c r="T35" s="1142">
        <v>7</v>
      </c>
      <c r="U35" s="1145">
        <v>7</v>
      </c>
      <c r="V35" s="1142">
        <v>7.1</v>
      </c>
      <c r="W35" s="1145">
        <v>7</v>
      </c>
      <c r="X35" s="1142">
        <v>7</v>
      </c>
      <c r="Y35" s="1040">
        <v>7</v>
      </c>
      <c r="Z35" s="1040">
        <v>7.1</v>
      </c>
      <c r="AA35" s="1040">
        <v>6.8</v>
      </c>
      <c r="AB35" s="1142">
        <v>7</v>
      </c>
      <c r="AC35" s="1146" t="s">
        <v>52</v>
      </c>
      <c r="AD35" s="1147">
        <v>7.6</v>
      </c>
      <c r="AE35" s="1148">
        <v>6.8</v>
      </c>
    </row>
    <row r="36" spans="1:31" s="103" customFormat="1" ht="16.5" customHeight="1" x14ac:dyDescent="0.15">
      <c r="A36" s="1507"/>
      <c r="B36" s="1452" t="s">
        <v>1</v>
      </c>
      <c r="C36" s="444" t="s">
        <v>163</v>
      </c>
      <c r="D36" s="203" t="s">
        <v>10</v>
      </c>
      <c r="E36" s="973">
        <v>1</v>
      </c>
      <c r="F36" s="973" t="s">
        <v>4</v>
      </c>
      <c r="G36" s="973">
        <v>1.1000000000000001</v>
      </c>
      <c r="H36" s="973" t="s">
        <v>4</v>
      </c>
      <c r="I36" s="973">
        <v>0.6</v>
      </c>
      <c r="J36" s="973" t="s">
        <v>4</v>
      </c>
      <c r="K36" s="973">
        <v>1.1000000000000001</v>
      </c>
      <c r="L36" s="973" t="s">
        <v>4</v>
      </c>
      <c r="M36" s="973">
        <v>0.9</v>
      </c>
      <c r="N36" s="973" t="s">
        <v>4</v>
      </c>
      <c r="O36" s="973">
        <v>0.8</v>
      </c>
      <c r="P36" s="981" t="s">
        <v>4</v>
      </c>
      <c r="Q36" s="976">
        <v>1</v>
      </c>
      <c r="R36" s="973" t="s">
        <v>4</v>
      </c>
      <c r="S36" s="973">
        <v>0.7</v>
      </c>
      <c r="T36" s="973" t="s">
        <v>4</v>
      </c>
      <c r="U36" s="973">
        <v>0.9</v>
      </c>
      <c r="V36" s="973" t="s">
        <v>4</v>
      </c>
      <c r="W36" s="973">
        <v>1.6</v>
      </c>
      <c r="X36" s="973" t="s">
        <v>4</v>
      </c>
      <c r="Y36" s="977">
        <v>1.3</v>
      </c>
      <c r="Z36" s="978" t="s">
        <v>4</v>
      </c>
      <c r="AA36" s="978">
        <v>2.1</v>
      </c>
      <c r="AB36" s="973" t="s">
        <v>4</v>
      </c>
      <c r="AC36" s="976" t="s">
        <v>52</v>
      </c>
      <c r="AD36" s="1468">
        <v>2.9</v>
      </c>
      <c r="AE36" s="1459">
        <v>0.6</v>
      </c>
    </row>
    <row r="37" spans="1:31" s="103" customFormat="1" ht="16.5" customHeight="1" x14ac:dyDescent="0.15">
      <c r="A37" s="1507"/>
      <c r="B37" s="1455"/>
      <c r="C37" s="181" t="s">
        <v>162</v>
      </c>
      <c r="D37" s="182" t="s">
        <v>10</v>
      </c>
      <c r="E37" s="929">
        <v>1.2</v>
      </c>
      <c r="F37" s="929">
        <v>1.1000000000000001</v>
      </c>
      <c r="G37" s="929">
        <v>0.9</v>
      </c>
      <c r="H37" s="929">
        <v>1.2</v>
      </c>
      <c r="I37" s="929">
        <v>0.7</v>
      </c>
      <c r="J37" s="929">
        <v>0.7</v>
      </c>
      <c r="K37" s="929">
        <v>1.1000000000000001</v>
      </c>
      <c r="L37" s="929">
        <v>1.1000000000000001</v>
      </c>
      <c r="M37" s="929">
        <v>0.8</v>
      </c>
      <c r="N37" s="929">
        <v>0.7</v>
      </c>
      <c r="O37" s="929">
        <v>0.8</v>
      </c>
      <c r="P37" s="935">
        <v>0.9</v>
      </c>
      <c r="Q37" s="928">
        <v>1.1000000000000001</v>
      </c>
      <c r="R37" s="929">
        <v>1</v>
      </c>
      <c r="S37" s="929">
        <v>1</v>
      </c>
      <c r="T37" s="929">
        <v>1.2</v>
      </c>
      <c r="U37" s="929">
        <v>0.9</v>
      </c>
      <c r="V37" s="929">
        <v>1.4</v>
      </c>
      <c r="W37" s="929">
        <v>1.9</v>
      </c>
      <c r="X37" s="929">
        <v>2.2000000000000002</v>
      </c>
      <c r="Y37" s="932">
        <v>1.7</v>
      </c>
      <c r="Z37" s="1010">
        <v>2.2000000000000002</v>
      </c>
      <c r="AA37" s="1010">
        <v>2.9</v>
      </c>
      <c r="AB37" s="929">
        <v>2</v>
      </c>
      <c r="AC37" s="928">
        <v>1.3</v>
      </c>
      <c r="AD37" s="1469"/>
      <c r="AE37" s="1460"/>
    </row>
    <row r="38" spans="1:31" s="103" customFormat="1" ht="16.5" customHeight="1" x14ac:dyDescent="0.15">
      <c r="A38" s="1507"/>
      <c r="B38" s="1455"/>
      <c r="C38" s="181" t="s">
        <v>168</v>
      </c>
      <c r="D38" s="182" t="s">
        <v>10</v>
      </c>
      <c r="E38" s="929">
        <v>1.3</v>
      </c>
      <c r="F38" s="929" t="s">
        <v>4</v>
      </c>
      <c r="G38" s="929">
        <v>1</v>
      </c>
      <c r="H38" s="929" t="s">
        <v>4</v>
      </c>
      <c r="I38" s="929">
        <v>1.7</v>
      </c>
      <c r="J38" s="929" t="s">
        <v>4</v>
      </c>
      <c r="K38" s="929">
        <v>1.4</v>
      </c>
      <c r="L38" s="929" t="s">
        <v>4</v>
      </c>
      <c r="M38" s="929">
        <v>0.9</v>
      </c>
      <c r="N38" s="929" t="s">
        <v>4</v>
      </c>
      <c r="O38" s="929">
        <v>1</v>
      </c>
      <c r="P38" s="935" t="s">
        <v>4</v>
      </c>
      <c r="Q38" s="928">
        <v>1.3</v>
      </c>
      <c r="R38" s="929" t="s">
        <v>4</v>
      </c>
      <c r="S38" s="929">
        <v>1.1000000000000001</v>
      </c>
      <c r="T38" s="929" t="s">
        <v>4</v>
      </c>
      <c r="U38" s="929">
        <v>1.2</v>
      </c>
      <c r="V38" s="929" t="s">
        <v>4</v>
      </c>
      <c r="W38" s="929">
        <v>1.9</v>
      </c>
      <c r="X38" s="929" t="s">
        <v>4</v>
      </c>
      <c r="Y38" s="932">
        <v>1.6</v>
      </c>
      <c r="Z38" s="1010" t="s">
        <v>4</v>
      </c>
      <c r="AA38" s="1010">
        <v>2</v>
      </c>
      <c r="AB38" s="929" t="s">
        <v>4</v>
      </c>
      <c r="AC38" s="928" t="s">
        <v>52</v>
      </c>
      <c r="AD38" s="1470"/>
      <c r="AE38" s="1461"/>
    </row>
    <row r="39" spans="1:31" s="103" customFormat="1" ht="16.5" customHeight="1" x14ac:dyDescent="0.15">
      <c r="A39" s="1507"/>
      <c r="B39" s="1504"/>
      <c r="C39" s="390" t="s">
        <v>165</v>
      </c>
      <c r="D39" s="394" t="s">
        <v>10</v>
      </c>
      <c r="E39" s="1149">
        <v>1.2</v>
      </c>
      <c r="F39" s="1149">
        <v>1.1000000000000001</v>
      </c>
      <c r="G39" s="1149">
        <v>1</v>
      </c>
      <c r="H39" s="1149">
        <v>1.2</v>
      </c>
      <c r="I39" s="1149">
        <v>1</v>
      </c>
      <c r="J39" s="1149">
        <v>0.7</v>
      </c>
      <c r="K39" s="1149">
        <v>1.2</v>
      </c>
      <c r="L39" s="1149">
        <v>1.1000000000000001</v>
      </c>
      <c r="M39" s="1149">
        <v>0.9</v>
      </c>
      <c r="N39" s="1149">
        <v>0.7</v>
      </c>
      <c r="O39" s="1149">
        <v>0.9</v>
      </c>
      <c r="P39" s="1152">
        <v>0.9</v>
      </c>
      <c r="Q39" s="1151">
        <v>1.1000000000000001</v>
      </c>
      <c r="R39" s="1149">
        <v>1</v>
      </c>
      <c r="S39" s="1149">
        <v>0.9</v>
      </c>
      <c r="T39" s="1149">
        <v>1.2</v>
      </c>
      <c r="U39" s="1149">
        <v>1</v>
      </c>
      <c r="V39" s="1149">
        <v>1.4</v>
      </c>
      <c r="W39" s="1149">
        <v>1.8</v>
      </c>
      <c r="X39" s="1149">
        <v>2.2000000000000002</v>
      </c>
      <c r="Y39" s="1059">
        <v>1.5</v>
      </c>
      <c r="Z39" s="1067">
        <v>2.2000000000000002</v>
      </c>
      <c r="AA39" s="1067">
        <v>2.2999999999999998</v>
      </c>
      <c r="AB39" s="1149">
        <v>2</v>
      </c>
      <c r="AC39" s="1151">
        <v>1.3</v>
      </c>
      <c r="AD39" s="1061">
        <v>2.2999999999999998</v>
      </c>
      <c r="AE39" s="1152">
        <v>0.7</v>
      </c>
    </row>
    <row r="40" spans="1:31" s="103" customFormat="1" ht="16.5" customHeight="1" x14ac:dyDescent="0.15">
      <c r="A40" s="1507"/>
      <c r="B40" s="1452" t="s">
        <v>6</v>
      </c>
      <c r="C40" s="444" t="s">
        <v>210</v>
      </c>
      <c r="D40" s="397" t="s">
        <v>10</v>
      </c>
      <c r="E40" s="1153">
        <v>0.9</v>
      </c>
      <c r="F40" s="1153" t="s">
        <v>4</v>
      </c>
      <c r="G40" s="1153">
        <v>1</v>
      </c>
      <c r="H40" s="1153" t="s">
        <v>4</v>
      </c>
      <c r="I40" s="1153">
        <v>0.6</v>
      </c>
      <c r="J40" s="1153" t="s">
        <v>4</v>
      </c>
      <c r="K40" s="1153">
        <v>1.1000000000000001</v>
      </c>
      <c r="L40" s="1153" t="s">
        <v>4</v>
      </c>
      <c r="M40" s="1153">
        <v>0.9</v>
      </c>
      <c r="N40" s="1153" t="s">
        <v>4</v>
      </c>
      <c r="O40" s="1153">
        <v>0.7</v>
      </c>
      <c r="P40" s="1160" t="s">
        <v>4</v>
      </c>
      <c r="Q40" s="1155">
        <v>1</v>
      </c>
      <c r="R40" s="1153" t="s">
        <v>4</v>
      </c>
      <c r="S40" s="1153">
        <v>0.6</v>
      </c>
      <c r="T40" s="1153" t="s">
        <v>4</v>
      </c>
      <c r="U40" s="1153">
        <v>0.9</v>
      </c>
      <c r="V40" s="1153" t="s">
        <v>4</v>
      </c>
      <c r="W40" s="1153">
        <v>1.3</v>
      </c>
      <c r="X40" s="1153" t="s">
        <v>4</v>
      </c>
      <c r="Y40" s="1063">
        <v>1.2</v>
      </c>
      <c r="Z40" s="1053" t="s">
        <v>4</v>
      </c>
      <c r="AA40" s="1053">
        <v>1.6</v>
      </c>
      <c r="AB40" s="1153" t="s">
        <v>4</v>
      </c>
      <c r="AC40" s="976" t="s">
        <v>52</v>
      </c>
      <c r="AD40" s="1468">
        <v>2</v>
      </c>
      <c r="AE40" s="1459">
        <v>0.6</v>
      </c>
    </row>
    <row r="41" spans="1:31" s="103" customFormat="1" ht="16.5" customHeight="1" x14ac:dyDescent="0.15">
      <c r="A41" s="1507"/>
      <c r="B41" s="1455"/>
      <c r="C41" s="181" t="s">
        <v>157</v>
      </c>
      <c r="D41" s="182" t="s">
        <v>10</v>
      </c>
      <c r="E41" s="929">
        <v>0.9</v>
      </c>
      <c r="F41" s="929">
        <v>0.9</v>
      </c>
      <c r="G41" s="929">
        <v>0.8</v>
      </c>
      <c r="H41" s="929">
        <v>1</v>
      </c>
      <c r="I41" s="929">
        <v>0.7</v>
      </c>
      <c r="J41" s="929">
        <v>0.7</v>
      </c>
      <c r="K41" s="929">
        <v>0.9</v>
      </c>
      <c r="L41" s="929">
        <v>1.1000000000000001</v>
      </c>
      <c r="M41" s="929">
        <v>0.8</v>
      </c>
      <c r="N41" s="929">
        <v>0.7</v>
      </c>
      <c r="O41" s="929">
        <v>0.8</v>
      </c>
      <c r="P41" s="935">
        <v>0.7</v>
      </c>
      <c r="Q41" s="928">
        <v>1.1000000000000001</v>
      </c>
      <c r="R41" s="929">
        <v>0.9</v>
      </c>
      <c r="S41" s="929">
        <v>0.9</v>
      </c>
      <c r="T41" s="929">
        <v>1.2</v>
      </c>
      <c r="U41" s="929">
        <v>0.8</v>
      </c>
      <c r="V41" s="929">
        <v>1.3</v>
      </c>
      <c r="W41" s="929">
        <v>1.4</v>
      </c>
      <c r="X41" s="929">
        <v>2</v>
      </c>
      <c r="Y41" s="932">
        <v>1.4</v>
      </c>
      <c r="Z41" s="1010">
        <v>1.6</v>
      </c>
      <c r="AA41" s="1010">
        <v>1.6</v>
      </c>
      <c r="AB41" s="929">
        <v>1.3</v>
      </c>
      <c r="AC41" s="928">
        <v>1.1000000000000001</v>
      </c>
      <c r="AD41" s="1469"/>
      <c r="AE41" s="1460"/>
    </row>
    <row r="42" spans="1:31" s="103" customFormat="1" ht="16.5" customHeight="1" x14ac:dyDescent="0.15">
      <c r="A42" s="1507"/>
      <c r="B42" s="1455"/>
      <c r="C42" s="181" t="s">
        <v>211</v>
      </c>
      <c r="D42" s="182" t="s">
        <v>10</v>
      </c>
      <c r="E42" s="929">
        <v>1.2</v>
      </c>
      <c r="F42" s="929" t="s">
        <v>4</v>
      </c>
      <c r="G42" s="929">
        <v>0.9</v>
      </c>
      <c r="H42" s="929" t="s">
        <v>4</v>
      </c>
      <c r="I42" s="929">
        <v>1.1000000000000001</v>
      </c>
      <c r="J42" s="929" t="s">
        <v>4</v>
      </c>
      <c r="K42" s="929">
        <v>1</v>
      </c>
      <c r="L42" s="929" t="s">
        <v>4</v>
      </c>
      <c r="M42" s="929">
        <v>0.9</v>
      </c>
      <c r="N42" s="929" t="s">
        <v>4</v>
      </c>
      <c r="O42" s="929">
        <v>0.9</v>
      </c>
      <c r="P42" s="935" t="s">
        <v>4</v>
      </c>
      <c r="Q42" s="928">
        <v>1.1000000000000001</v>
      </c>
      <c r="R42" s="929" t="s">
        <v>4</v>
      </c>
      <c r="S42" s="929">
        <v>1</v>
      </c>
      <c r="T42" s="929" t="s">
        <v>4</v>
      </c>
      <c r="U42" s="929">
        <v>1</v>
      </c>
      <c r="V42" s="929" t="s">
        <v>4</v>
      </c>
      <c r="W42" s="929">
        <v>1.3</v>
      </c>
      <c r="X42" s="929" t="s">
        <v>4</v>
      </c>
      <c r="Y42" s="932">
        <v>1.4</v>
      </c>
      <c r="Z42" s="1010" t="s">
        <v>4</v>
      </c>
      <c r="AA42" s="1010">
        <v>1.7</v>
      </c>
      <c r="AB42" s="929" t="s">
        <v>4</v>
      </c>
      <c r="AC42" s="928" t="s">
        <v>52</v>
      </c>
      <c r="AD42" s="1470"/>
      <c r="AE42" s="1461"/>
    </row>
    <row r="43" spans="1:31" s="103" customFormat="1" ht="16.5" customHeight="1" x14ac:dyDescent="0.15">
      <c r="A43" s="1507"/>
      <c r="B43" s="1504"/>
      <c r="C43" s="390" t="s">
        <v>165</v>
      </c>
      <c r="D43" s="394" t="s">
        <v>10</v>
      </c>
      <c r="E43" s="1149">
        <v>1</v>
      </c>
      <c r="F43" s="1149">
        <v>0.9</v>
      </c>
      <c r="G43" s="1149">
        <v>0.9</v>
      </c>
      <c r="H43" s="1149">
        <v>1</v>
      </c>
      <c r="I43" s="1149">
        <v>0.8</v>
      </c>
      <c r="J43" s="1149">
        <v>0.7</v>
      </c>
      <c r="K43" s="1149">
        <v>1</v>
      </c>
      <c r="L43" s="1149">
        <v>1.1000000000000001</v>
      </c>
      <c r="M43" s="1149">
        <v>0.9</v>
      </c>
      <c r="N43" s="1149">
        <v>0.7</v>
      </c>
      <c r="O43" s="1149">
        <v>0.8</v>
      </c>
      <c r="P43" s="1152">
        <v>0.7</v>
      </c>
      <c r="Q43" s="1151">
        <v>1.1000000000000001</v>
      </c>
      <c r="R43" s="1149">
        <v>0.9</v>
      </c>
      <c r="S43" s="1149">
        <v>0.8</v>
      </c>
      <c r="T43" s="1149">
        <v>1.2</v>
      </c>
      <c r="U43" s="1149">
        <v>0.9</v>
      </c>
      <c r="V43" s="1149">
        <v>1.3</v>
      </c>
      <c r="W43" s="1149">
        <v>1.3</v>
      </c>
      <c r="X43" s="1149">
        <v>2</v>
      </c>
      <c r="Y43" s="1059">
        <v>1.3</v>
      </c>
      <c r="Z43" s="1067">
        <v>1.6</v>
      </c>
      <c r="AA43" s="1067">
        <v>1.6</v>
      </c>
      <c r="AB43" s="1149">
        <v>1.3</v>
      </c>
      <c r="AC43" s="1151">
        <v>1.1000000000000001</v>
      </c>
      <c r="AD43" s="1061">
        <v>2</v>
      </c>
      <c r="AE43" s="1152">
        <v>0.7</v>
      </c>
    </row>
    <row r="44" spans="1:31" s="103" customFormat="1" ht="16.5" customHeight="1" x14ac:dyDescent="0.15">
      <c r="A44" s="1507"/>
      <c r="B44" s="1452" t="s">
        <v>2</v>
      </c>
      <c r="C44" s="444" t="s">
        <v>210</v>
      </c>
      <c r="D44" s="397" t="s">
        <v>10</v>
      </c>
      <c r="E44" s="141" t="s">
        <v>175</v>
      </c>
      <c r="F44" s="141" t="s">
        <v>4</v>
      </c>
      <c r="G44" s="141" t="s">
        <v>175</v>
      </c>
      <c r="H44" s="141" t="s">
        <v>4</v>
      </c>
      <c r="I44" s="141" t="s">
        <v>175</v>
      </c>
      <c r="J44" s="141" t="s">
        <v>4</v>
      </c>
      <c r="K44" s="141" t="s">
        <v>175</v>
      </c>
      <c r="L44" s="141" t="s">
        <v>4</v>
      </c>
      <c r="M44" s="141" t="s">
        <v>175</v>
      </c>
      <c r="N44" s="141" t="s">
        <v>4</v>
      </c>
      <c r="O44" s="141" t="s">
        <v>175</v>
      </c>
      <c r="P44" s="140" t="s">
        <v>4</v>
      </c>
      <c r="Q44" s="143" t="s">
        <v>175</v>
      </c>
      <c r="R44" s="141" t="s">
        <v>4</v>
      </c>
      <c r="S44" s="141" t="s">
        <v>175</v>
      </c>
      <c r="T44" s="141" t="s">
        <v>4</v>
      </c>
      <c r="U44" s="141" t="s">
        <v>175</v>
      </c>
      <c r="V44" s="141" t="s">
        <v>4</v>
      </c>
      <c r="W44" s="141" t="s">
        <v>175</v>
      </c>
      <c r="X44" s="141" t="s">
        <v>4</v>
      </c>
      <c r="Y44" s="144" t="s">
        <v>175</v>
      </c>
      <c r="Z44" s="144" t="s">
        <v>4</v>
      </c>
      <c r="AA44" s="144">
        <v>1</v>
      </c>
      <c r="AB44" s="141" t="s">
        <v>4</v>
      </c>
      <c r="AC44" s="206" t="s">
        <v>52</v>
      </c>
      <c r="AD44" s="1475">
        <v>2</v>
      </c>
      <c r="AE44" s="1478" t="s">
        <v>175</v>
      </c>
    </row>
    <row r="45" spans="1:31" s="103" customFormat="1" ht="16.5" customHeight="1" x14ac:dyDescent="0.15">
      <c r="A45" s="1507"/>
      <c r="B45" s="1455"/>
      <c r="C45" s="181" t="s">
        <v>157</v>
      </c>
      <c r="D45" s="182" t="s">
        <v>10</v>
      </c>
      <c r="E45" s="106" t="s">
        <v>175</v>
      </c>
      <c r="F45" s="106" t="s">
        <v>175</v>
      </c>
      <c r="G45" s="106" t="s">
        <v>175</v>
      </c>
      <c r="H45" s="106" t="s">
        <v>175</v>
      </c>
      <c r="I45" s="106" t="s">
        <v>175</v>
      </c>
      <c r="J45" s="106" t="s">
        <v>175</v>
      </c>
      <c r="K45" s="106" t="s">
        <v>175</v>
      </c>
      <c r="L45" s="106" t="s">
        <v>175</v>
      </c>
      <c r="M45" s="106" t="s">
        <v>175</v>
      </c>
      <c r="N45" s="106" t="s">
        <v>175</v>
      </c>
      <c r="O45" s="106" t="s">
        <v>175</v>
      </c>
      <c r="P45" s="105" t="s">
        <v>175</v>
      </c>
      <c r="Q45" s="112" t="s">
        <v>175</v>
      </c>
      <c r="R45" s="106" t="s">
        <v>175</v>
      </c>
      <c r="S45" s="106" t="s">
        <v>175</v>
      </c>
      <c r="T45" s="106" t="s">
        <v>175</v>
      </c>
      <c r="U45" s="106" t="s">
        <v>175</v>
      </c>
      <c r="V45" s="106" t="s">
        <v>175</v>
      </c>
      <c r="W45" s="106" t="s">
        <v>175</v>
      </c>
      <c r="X45" s="106" t="s">
        <v>175</v>
      </c>
      <c r="Y45" s="113" t="s">
        <v>175</v>
      </c>
      <c r="Z45" s="113" t="s">
        <v>175</v>
      </c>
      <c r="AA45" s="113">
        <v>2</v>
      </c>
      <c r="AB45" s="106">
        <v>1</v>
      </c>
      <c r="AC45" s="114" t="s">
        <v>175</v>
      </c>
      <c r="AD45" s="1476"/>
      <c r="AE45" s="1479"/>
    </row>
    <row r="46" spans="1:31" s="103" customFormat="1" ht="16.5" customHeight="1" x14ac:dyDescent="0.15">
      <c r="A46" s="1507"/>
      <c r="B46" s="1455"/>
      <c r="C46" s="181" t="s">
        <v>211</v>
      </c>
      <c r="D46" s="182" t="s">
        <v>10</v>
      </c>
      <c r="E46" s="106" t="s">
        <v>175</v>
      </c>
      <c r="F46" s="106" t="s">
        <v>4</v>
      </c>
      <c r="G46" s="106" t="s">
        <v>175</v>
      </c>
      <c r="H46" s="106" t="s">
        <v>4</v>
      </c>
      <c r="I46" s="106" t="s">
        <v>175</v>
      </c>
      <c r="J46" s="106" t="s">
        <v>4</v>
      </c>
      <c r="K46" s="106" t="s">
        <v>175</v>
      </c>
      <c r="L46" s="106" t="s">
        <v>4</v>
      </c>
      <c r="M46" s="106" t="s">
        <v>175</v>
      </c>
      <c r="N46" s="106" t="s">
        <v>4</v>
      </c>
      <c r="O46" s="106" t="s">
        <v>175</v>
      </c>
      <c r="P46" s="105" t="s">
        <v>4</v>
      </c>
      <c r="Q46" s="112" t="s">
        <v>175</v>
      </c>
      <c r="R46" s="106" t="s">
        <v>4</v>
      </c>
      <c r="S46" s="106" t="s">
        <v>175</v>
      </c>
      <c r="T46" s="106" t="s">
        <v>4</v>
      </c>
      <c r="U46" s="106" t="s">
        <v>175</v>
      </c>
      <c r="V46" s="106" t="s">
        <v>4</v>
      </c>
      <c r="W46" s="106" t="s">
        <v>175</v>
      </c>
      <c r="X46" s="106" t="s">
        <v>4</v>
      </c>
      <c r="Y46" s="113" t="s">
        <v>175</v>
      </c>
      <c r="Z46" s="113" t="s">
        <v>4</v>
      </c>
      <c r="AA46" s="113">
        <v>2</v>
      </c>
      <c r="AB46" s="106" t="s">
        <v>4</v>
      </c>
      <c r="AC46" s="114" t="s">
        <v>52</v>
      </c>
      <c r="AD46" s="1477"/>
      <c r="AE46" s="1480"/>
    </row>
    <row r="47" spans="1:31" s="103" customFormat="1" ht="16.5" customHeight="1" x14ac:dyDescent="0.15">
      <c r="A47" s="1507"/>
      <c r="B47" s="1504"/>
      <c r="C47" s="390" t="s">
        <v>165</v>
      </c>
      <c r="D47" s="394" t="s">
        <v>10</v>
      </c>
      <c r="E47" s="708" t="s">
        <v>175</v>
      </c>
      <c r="F47" s="708" t="s">
        <v>175</v>
      </c>
      <c r="G47" s="708" t="s">
        <v>175</v>
      </c>
      <c r="H47" s="708" t="s">
        <v>175</v>
      </c>
      <c r="I47" s="708" t="s">
        <v>175</v>
      </c>
      <c r="J47" s="708" t="s">
        <v>175</v>
      </c>
      <c r="K47" s="708" t="s">
        <v>175</v>
      </c>
      <c r="L47" s="708" t="s">
        <v>175</v>
      </c>
      <c r="M47" s="708" t="s">
        <v>175</v>
      </c>
      <c r="N47" s="708" t="s">
        <v>175</v>
      </c>
      <c r="O47" s="708" t="s">
        <v>175</v>
      </c>
      <c r="P47" s="799" t="s">
        <v>175</v>
      </c>
      <c r="Q47" s="672" t="s">
        <v>175</v>
      </c>
      <c r="R47" s="708" t="s">
        <v>175</v>
      </c>
      <c r="S47" s="708" t="s">
        <v>175</v>
      </c>
      <c r="T47" s="708" t="s">
        <v>175</v>
      </c>
      <c r="U47" s="708" t="s">
        <v>175</v>
      </c>
      <c r="V47" s="708" t="s">
        <v>175</v>
      </c>
      <c r="W47" s="708" t="s">
        <v>175</v>
      </c>
      <c r="X47" s="708" t="s">
        <v>175</v>
      </c>
      <c r="Y47" s="708" t="s">
        <v>175</v>
      </c>
      <c r="Z47" s="708" t="s">
        <v>175</v>
      </c>
      <c r="AA47" s="708">
        <v>2</v>
      </c>
      <c r="AB47" s="708">
        <v>1</v>
      </c>
      <c r="AC47" s="280" t="s">
        <v>175</v>
      </c>
      <c r="AD47" s="284">
        <v>2</v>
      </c>
      <c r="AE47" s="282" t="s">
        <v>175</v>
      </c>
    </row>
    <row r="48" spans="1:31" s="103" customFormat="1" ht="16.5" customHeight="1" x14ac:dyDescent="0.15">
      <c r="A48" s="1507"/>
      <c r="B48" s="1452" t="s">
        <v>3</v>
      </c>
      <c r="C48" s="444" t="s">
        <v>210</v>
      </c>
      <c r="D48" s="203" t="s">
        <v>10</v>
      </c>
      <c r="E48" s="973">
        <v>6.3</v>
      </c>
      <c r="F48" s="973" t="s">
        <v>4</v>
      </c>
      <c r="G48" s="973">
        <v>6.2</v>
      </c>
      <c r="H48" s="973" t="s">
        <v>4</v>
      </c>
      <c r="I48" s="973">
        <v>6.2</v>
      </c>
      <c r="J48" s="973" t="s">
        <v>4</v>
      </c>
      <c r="K48" s="973">
        <v>5.9</v>
      </c>
      <c r="L48" s="973" t="s">
        <v>4</v>
      </c>
      <c r="M48" s="973">
        <v>5.3</v>
      </c>
      <c r="N48" s="973" t="s">
        <v>4</v>
      </c>
      <c r="O48" s="973">
        <v>5.4</v>
      </c>
      <c r="P48" s="981" t="s">
        <v>4</v>
      </c>
      <c r="Q48" s="976">
        <v>5.2</v>
      </c>
      <c r="R48" s="973" t="s">
        <v>4</v>
      </c>
      <c r="S48" s="973">
        <v>4.7</v>
      </c>
      <c r="T48" s="973" t="s">
        <v>4</v>
      </c>
      <c r="U48" s="973">
        <v>5.0999999999999996</v>
      </c>
      <c r="V48" s="973" t="s">
        <v>4</v>
      </c>
      <c r="W48" s="973">
        <v>5.6</v>
      </c>
      <c r="X48" s="973" t="s">
        <v>4</v>
      </c>
      <c r="Y48" s="977">
        <v>6.4</v>
      </c>
      <c r="Z48" s="978" t="s">
        <v>4</v>
      </c>
      <c r="AA48" s="978">
        <v>6.7</v>
      </c>
      <c r="AB48" s="973" t="s">
        <v>4</v>
      </c>
      <c r="AC48" s="976" t="s">
        <v>52</v>
      </c>
      <c r="AD48" s="1468">
        <v>7.1</v>
      </c>
      <c r="AE48" s="1459">
        <v>4.0999999999999996</v>
      </c>
    </row>
    <row r="49" spans="1:31" s="103" customFormat="1" ht="16.5" customHeight="1" x14ac:dyDescent="0.15">
      <c r="A49" s="1507"/>
      <c r="B49" s="1455"/>
      <c r="C49" s="181" t="s">
        <v>157</v>
      </c>
      <c r="D49" s="182" t="s">
        <v>10</v>
      </c>
      <c r="E49" s="929">
        <v>5.7</v>
      </c>
      <c r="F49" s="929">
        <v>5.6</v>
      </c>
      <c r="G49" s="929">
        <v>6</v>
      </c>
      <c r="H49" s="929">
        <v>5.4</v>
      </c>
      <c r="I49" s="929">
        <v>5.5</v>
      </c>
      <c r="J49" s="929">
        <v>4.5999999999999996</v>
      </c>
      <c r="K49" s="929">
        <v>5.5</v>
      </c>
      <c r="L49" s="929">
        <v>5.2</v>
      </c>
      <c r="M49" s="929">
        <v>5.2</v>
      </c>
      <c r="N49" s="929">
        <v>4.5</v>
      </c>
      <c r="O49" s="929">
        <v>5.0999999999999996</v>
      </c>
      <c r="P49" s="935">
        <v>5</v>
      </c>
      <c r="Q49" s="928">
        <v>4.5</v>
      </c>
      <c r="R49" s="929">
        <v>4.0999999999999996</v>
      </c>
      <c r="S49" s="929">
        <v>4.9000000000000004</v>
      </c>
      <c r="T49" s="929">
        <v>4.8</v>
      </c>
      <c r="U49" s="929">
        <v>4.9000000000000004</v>
      </c>
      <c r="V49" s="929">
        <v>4.7</v>
      </c>
      <c r="W49" s="929">
        <v>5.5</v>
      </c>
      <c r="X49" s="929">
        <v>5.4</v>
      </c>
      <c r="Y49" s="932">
        <v>6</v>
      </c>
      <c r="Z49" s="1010">
        <v>5.8</v>
      </c>
      <c r="AA49" s="1010">
        <v>6.7</v>
      </c>
      <c r="AB49" s="929">
        <v>6.2</v>
      </c>
      <c r="AC49" s="928">
        <v>5.3</v>
      </c>
      <c r="AD49" s="1469"/>
      <c r="AE49" s="1460"/>
    </row>
    <row r="50" spans="1:31" s="103" customFormat="1" ht="16.5" customHeight="1" x14ac:dyDescent="0.15">
      <c r="A50" s="1507"/>
      <c r="B50" s="1455"/>
      <c r="C50" s="181" t="s">
        <v>211</v>
      </c>
      <c r="D50" s="236" t="s">
        <v>10</v>
      </c>
      <c r="E50" s="929">
        <v>6.3</v>
      </c>
      <c r="F50" s="929" t="s">
        <v>4</v>
      </c>
      <c r="G50" s="929">
        <v>6.8</v>
      </c>
      <c r="H50" s="929" t="s">
        <v>4</v>
      </c>
      <c r="I50" s="929">
        <v>6.5</v>
      </c>
      <c r="J50" s="929" t="s">
        <v>4</v>
      </c>
      <c r="K50" s="929">
        <v>6</v>
      </c>
      <c r="L50" s="929" t="s">
        <v>4</v>
      </c>
      <c r="M50" s="929">
        <v>5.7</v>
      </c>
      <c r="N50" s="929" t="s">
        <v>4</v>
      </c>
      <c r="O50" s="929">
        <v>5.8</v>
      </c>
      <c r="P50" s="935" t="s">
        <v>4</v>
      </c>
      <c r="Q50" s="928">
        <v>5.4</v>
      </c>
      <c r="R50" s="929" t="s">
        <v>4</v>
      </c>
      <c r="S50" s="929">
        <v>5</v>
      </c>
      <c r="T50" s="929" t="s">
        <v>4</v>
      </c>
      <c r="U50" s="929">
        <v>5.5</v>
      </c>
      <c r="V50" s="929" t="s">
        <v>4</v>
      </c>
      <c r="W50" s="929">
        <v>6.2</v>
      </c>
      <c r="X50" s="929" t="s">
        <v>4</v>
      </c>
      <c r="Y50" s="932">
        <v>6.8</v>
      </c>
      <c r="Z50" s="932" t="s">
        <v>4</v>
      </c>
      <c r="AA50" s="932">
        <v>7.1</v>
      </c>
      <c r="AB50" s="929" t="s">
        <v>4</v>
      </c>
      <c r="AC50" s="928" t="s">
        <v>52</v>
      </c>
      <c r="AD50" s="1470"/>
      <c r="AE50" s="1461"/>
    </row>
    <row r="51" spans="1:31" s="103" customFormat="1" ht="16.5" customHeight="1" x14ac:dyDescent="0.15">
      <c r="A51" s="1507"/>
      <c r="B51" s="1504"/>
      <c r="C51" s="453" t="s">
        <v>165</v>
      </c>
      <c r="D51" s="394" t="s">
        <v>10</v>
      </c>
      <c r="E51" s="1149">
        <v>6.1</v>
      </c>
      <c r="F51" s="962">
        <v>5.6</v>
      </c>
      <c r="G51" s="962">
        <v>6.3</v>
      </c>
      <c r="H51" s="962">
        <v>5.4</v>
      </c>
      <c r="I51" s="962">
        <v>6.1</v>
      </c>
      <c r="J51" s="962">
        <v>4.5999999999999996</v>
      </c>
      <c r="K51" s="962">
        <v>5.8</v>
      </c>
      <c r="L51" s="962">
        <v>5.2</v>
      </c>
      <c r="M51" s="962">
        <v>5.4</v>
      </c>
      <c r="N51" s="962">
        <v>4.5</v>
      </c>
      <c r="O51" s="962">
        <v>5.4</v>
      </c>
      <c r="P51" s="950">
        <v>5</v>
      </c>
      <c r="Q51" s="947">
        <v>5</v>
      </c>
      <c r="R51" s="962">
        <v>4.0999999999999996</v>
      </c>
      <c r="S51" s="962">
        <v>4.9000000000000004</v>
      </c>
      <c r="T51" s="962">
        <v>4.8</v>
      </c>
      <c r="U51" s="962">
        <v>5.2</v>
      </c>
      <c r="V51" s="962">
        <v>4.7</v>
      </c>
      <c r="W51" s="962">
        <v>5.8</v>
      </c>
      <c r="X51" s="962">
        <v>5.4</v>
      </c>
      <c r="Y51" s="965">
        <v>6.4</v>
      </c>
      <c r="Z51" s="982">
        <v>5.8</v>
      </c>
      <c r="AA51" s="982">
        <v>6.8</v>
      </c>
      <c r="AB51" s="962">
        <v>6.2</v>
      </c>
      <c r="AC51" s="1151">
        <v>5.4</v>
      </c>
      <c r="AD51" s="949">
        <v>6.8</v>
      </c>
      <c r="AE51" s="950">
        <v>4.0999999999999996</v>
      </c>
    </row>
    <row r="52" spans="1:31" s="103" customFormat="1" ht="16.5" customHeight="1" x14ac:dyDescent="0.15">
      <c r="A52" s="1507"/>
      <c r="B52" s="1452" t="s">
        <v>74</v>
      </c>
      <c r="C52" s="444" t="s">
        <v>210</v>
      </c>
      <c r="D52" s="203" t="s">
        <v>75</v>
      </c>
      <c r="E52" s="398">
        <v>0</v>
      </c>
      <c r="F52" s="398" t="s">
        <v>4</v>
      </c>
      <c r="G52" s="398">
        <v>0</v>
      </c>
      <c r="H52" s="398" t="s">
        <v>4</v>
      </c>
      <c r="I52" s="398">
        <v>1</v>
      </c>
      <c r="J52" s="398" t="s">
        <v>4</v>
      </c>
      <c r="K52" s="398">
        <v>0</v>
      </c>
      <c r="L52" s="398" t="s">
        <v>4</v>
      </c>
      <c r="M52" s="398">
        <v>1</v>
      </c>
      <c r="N52" s="398" t="s">
        <v>4</v>
      </c>
      <c r="O52" s="398">
        <v>0</v>
      </c>
      <c r="P52" s="402" t="s">
        <v>4</v>
      </c>
      <c r="Q52" s="418">
        <v>0</v>
      </c>
      <c r="R52" s="398" t="s">
        <v>4</v>
      </c>
      <c r="S52" s="398">
        <v>0</v>
      </c>
      <c r="T52" s="398" t="s">
        <v>4</v>
      </c>
      <c r="U52" s="398">
        <v>0</v>
      </c>
      <c r="V52" s="398" t="s">
        <v>4</v>
      </c>
      <c r="W52" s="398">
        <v>0</v>
      </c>
      <c r="X52" s="398" t="s">
        <v>4</v>
      </c>
      <c r="Y52" s="399">
        <v>0</v>
      </c>
      <c r="Z52" s="562" t="s">
        <v>4</v>
      </c>
      <c r="AA52" s="562">
        <v>0</v>
      </c>
      <c r="AB52" s="398" t="s">
        <v>4</v>
      </c>
      <c r="AC52" s="206" t="s">
        <v>52</v>
      </c>
      <c r="AD52" s="1462">
        <v>2</v>
      </c>
      <c r="AE52" s="1465">
        <v>0</v>
      </c>
    </row>
    <row r="53" spans="1:31" s="103" customFormat="1" ht="16.5" customHeight="1" x14ac:dyDescent="0.15">
      <c r="A53" s="1507"/>
      <c r="B53" s="1455"/>
      <c r="C53" s="181" t="s">
        <v>157</v>
      </c>
      <c r="D53" s="182" t="s">
        <v>75</v>
      </c>
      <c r="E53" s="552">
        <v>0</v>
      </c>
      <c r="F53" s="559">
        <v>0</v>
      </c>
      <c r="G53" s="559">
        <v>0</v>
      </c>
      <c r="H53" s="559">
        <v>0</v>
      </c>
      <c r="I53" s="559">
        <v>0</v>
      </c>
      <c r="J53" s="559">
        <v>0</v>
      </c>
      <c r="K53" s="559">
        <v>0</v>
      </c>
      <c r="L53" s="559">
        <v>0</v>
      </c>
      <c r="M53" s="559">
        <v>0</v>
      </c>
      <c r="N53" s="559">
        <v>0</v>
      </c>
      <c r="O53" s="559">
        <v>0</v>
      </c>
      <c r="P53" s="553">
        <v>0</v>
      </c>
      <c r="Q53" s="552">
        <v>0</v>
      </c>
      <c r="R53" s="559">
        <v>0</v>
      </c>
      <c r="S53" s="559">
        <v>0</v>
      </c>
      <c r="T53" s="559">
        <v>0</v>
      </c>
      <c r="U53" s="559">
        <v>0</v>
      </c>
      <c r="V53" s="559">
        <v>0</v>
      </c>
      <c r="W53" s="559">
        <v>0</v>
      </c>
      <c r="X53" s="559">
        <v>0</v>
      </c>
      <c r="Y53" s="560">
        <v>0</v>
      </c>
      <c r="Z53" s="560">
        <v>0</v>
      </c>
      <c r="AA53" s="560">
        <v>0</v>
      </c>
      <c r="AB53" s="559">
        <v>0</v>
      </c>
      <c r="AC53" s="552">
        <v>0</v>
      </c>
      <c r="AD53" s="1463"/>
      <c r="AE53" s="1466"/>
    </row>
    <row r="54" spans="1:31" s="103" customFormat="1" ht="16.5" customHeight="1" x14ac:dyDescent="0.15">
      <c r="A54" s="1507"/>
      <c r="B54" s="1455"/>
      <c r="C54" s="181" t="s">
        <v>211</v>
      </c>
      <c r="D54" s="182" t="s">
        <v>75</v>
      </c>
      <c r="E54" s="559">
        <v>0</v>
      </c>
      <c r="F54" s="559" t="s">
        <v>4</v>
      </c>
      <c r="G54" s="559">
        <v>0</v>
      </c>
      <c r="H54" s="559" t="s">
        <v>4</v>
      </c>
      <c r="I54" s="559">
        <v>1</v>
      </c>
      <c r="J54" s="559" t="s">
        <v>4</v>
      </c>
      <c r="K54" s="559">
        <v>2</v>
      </c>
      <c r="L54" s="559" t="s">
        <v>4</v>
      </c>
      <c r="M54" s="559">
        <v>2</v>
      </c>
      <c r="N54" s="559" t="s">
        <v>4</v>
      </c>
      <c r="O54" s="559">
        <v>0</v>
      </c>
      <c r="P54" s="553" t="s">
        <v>4</v>
      </c>
      <c r="Q54" s="552">
        <v>0</v>
      </c>
      <c r="R54" s="559" t="s">
        <v>4</v>
      </c>
      <c r="S54" s="559">
        <v>0</v>
      </c>
      <c r="T54" s="559" t="s">
        <v>4</v>
      </c>
      <c r="U54" s="559">
        <v>0</v>
      </c>
      <c r="V54" s="559" t="s">
        <v>4</v>
      </c>
      <c r="W54" s="559">
        <v>0</v>
      </c>
      <c r="X54" s="559" t="s">
        <v>4</v>
      </c>
      <c r="Y54" s="560">
        <v>0</v>
      </c>
      <c r="Z54" s="560" t="s">
        <v>4</v>
      </c>
      <c r="AA54" s="560">
        <v>0</v>
      </c>
      <c r="AB54" s="559" t="s">
        <v>4</v>
      </c>
      <c r="AC54" s="114" t="s">
        <v>52</v>
      </c>
      <c r="AD54" s="1464"/>
      <c r="AE54" s="1467"/>
    </row>
    <row r="55" spans="1:31" s="103" customFormat="1" ht="16.5" customHeight="1" x14ac:dyDescent="0.15">
      <c r="A55" s="1507"/>
      <c r="B55" s="1504"/>
      <c r="C55" s="453" t="s">
        <v>165</v>
      </c>
      <c r="D55" s="394" t="s">
        <v>75</v>
      </c>
      <c r="E55" s="629">
        <v>0</v>
      </c>
      <c r="F55" s="629">
        <v>0</v>
      </c>
      <c r="G55" s="629">
        <v>0</v>
      </c>
      <c r="H55" s="629">
        <v>0</v>
      </c>
      <c r="I55" s="629">
        <v>1</v>
      </c>
      <c r="J55" s="629">
        <v>0</v>
      </c>
      <c r="K55" s="629">
        <v>1</v>
      </c>
      <c r="L55" s="629">
        <v>0</v>
      </c>
      <c r="M55" s="629">
        <v>1</v>
      </c>
      <c r="N55" s="629">
        <v>0</v>
      </c>
      <c r="O55" s="629">
        <v>0</v>
      </c>
      <c r="P55" s="705">
        <v>0</v>
      </c>
      <c r="Q55" s="628">
        <v>0</v>
      </c>
      <c r="R55" s="629">
        <v>0</v>
      </c>
      <c r="S55" s="629">
        <v>0</v>
      </c>
      <c r="T55" s="629">
        <v>0</v>
      </c>
      <c r="U55" s="629">
        <v>0</v>
      </c>
      <c r="V55" s="629">
        <v>0</v>
      </c>
      <c r="W55" s="629">
        <v>0</v>
      </c>
      <c r="X55" s="629">
        <v>0</v>
      </c>
      <c r="Y55" s="698">
        <v>0</v>
      </c>
      <c r="Z55" s="698">
        <v>0</v>
      </c>
      <c r="AA55" s="698">
        <v>0</v>
      </c>
      <c r="AB55" s="629">
        <v>0</v>
      </c>
      <c r="AC55" s="628">
        <v>0</v>
      </c>
      <c r="AD55" s="699">
        <v>1</v>
      </c>
      <c r="AE55" s="705">
        <v>0</v>
      </c>
    </row>
    <row r="56" spans="1:31" s="103" customFormat="1" ht="16.5" customHeight="1" x14ac:dyDescent="0.15">
      <c r="A56" s="1507"/>
      <c r="B56" s="1452" t="s">
        <v>76</v>
      </c>
      <c r="C56" s="444" t="s">
        <v>210</v>
      </c>
      <c r="D56" s="203" t="s">
        <v>10</v>
      </c>
      <c r="E56" s="974">
        <v>7.7</v>
      </c>
      <c r="F56" s="974" t="s">
        <v>4</v>
      </c>
      <c r="G56" s="974">
        <v>7</v>
      </c>
      <c r="H56" s="1156" t="s">
        <v>4</v>
      </c>
      <c r="I56" s="1156">
        <v>6.9</v>
      </c>
      <c r="J56" s="1156" t="s">
        <v>4</v>
      </c>
      <c r="K56" s="1156">
        <v>6.7</v>
      </c>
      <c r="L56" s="1156" t="s">
        <v>4</v>
      </c>
      <c r="M56" s="1156">
        <v>5.7</v>
      </c>
      <c r="N56" s="1156" t="s">
        <v>4</v>
      </c>
      <c r="O56" s="1156">
        <v>6.9</v>
      </c>
      <c r="P56" s="1192" t="s">
        <v>4</v>
      </c>
      <c r="Q56" s="1158">
        <v>6.3</v>
      </c>
      <c r="R56" s="1156" t="s">
        <v>4</v>
      </c>
      <c r="S56" s="1156">
        <v>6.1</v>
      </c>
      <c r="T56" s="1156" t="s">
        <v>4</v>
      </c>
      <c r="U56" s="1156">
        <v>7.3</v>
      </c>
      <c r="V56" s="1156" t="s">
        <v>4</v>
      </c>
      <c r="W56" s="1156">
        <v>8.6999999999999993</v>
      </c>
      <c r="X56" s="1156" t="s">
        <v>4</v>
      </c>
      <c r="Y56" s="1053">
        <v>7.6</v>
      </c>
      <c r="Z56" s="1053" t="s">
        <v>4</v>
      </c>
      <c r="AA56" s="1053">
        <v>9.3000000000000007</v>
      </c>
      <c r="AB56" s="1156" t="s">
        <v>4</v>
      </c>
      <c r="AC56" s="976" t="s">
        <v>52</v>
      </c>
      <c r="AD56" s="1468">
        <v>11</v>
      </c>
      <c r="AE56" s="1459">
        <v>4.9000000000000004</v>
      </c>
    </row>
    <row r="57" spans="1:31" s="103" customFormat="1" ht="16.5" customHeight="1" x14ac:dyDescent="0.15">
      <c r="A57" s="1507"/>
      <c r="B57" s="1455"/>
      <c r="C57" s="181" t="s">
        <v>157</v>
      </c>
      <c r="D57" s="182" t="s">
        <v>10</v>
      </c>
      <c r="E57" s="930">
        <v>6.9</v>
      </c>
      <c r="F57" s="930">
        <v>6.2</v>
      </c>
      <c r="G57" s="930">
        <v>5.8</v>
      </c>
      <c r="H57" s="930">
        <v>6</v>
      </c>
      <c r="I57" s="930">
        <v>5.8</v>
      </c>
      <c r="J57" s="930">
        <v>5.7</v>
      </c>
      <c r="K57" s="930">
        <v>5.5</v>
      </c>
      <c r="L57" s="930">
        <v>5.3</v>
      </c>
      <c r="M57" s="930">
        <v>4.9000000000000004</v>
      </c>
      <c r="N57" s="930">
        <v>5.8</v>
      </c>
      <c r="O57" s="930">
        <v>5.7</v>
      </c>
      <c r="P57" s="1103">
        <v>5.9</v>
      </c>
      <c r="Q57" s="953">
        <v>5.7</v>
      </c>
      <c r="R57" s="930">
        <v>5</v>
      </c>
      <c r="S57" s="930">
        <v>5.9</v>
      </c>
      <c r="T57" s="930">
        <v>6.7</v>
      </c>
      <c r="U57" s="930">
        <v>6.3</v>
      </c>
      <c r="V57" s="930">
        <v>7.4</v>
      </c>
      <c r="W57" s="930">
        <v>7.9</v>
      </c>
      <c r="X57" s="930">
        <v>6.7</v>
      </c>
      <c r="Y57" s="1010">
        <v>6.3</v>
      </c>
      <c r="Z57" s="1010">
        <v>6.3</v>
      </c>
      <c r="AA57" s="1010">
        <v>7</v>
      </c>
      <c r="AB57" s="930">
        <v>7.4</v>
      </c>
      <c r="AC57" s="953">
        <v>6.2</v>
      </c>
      <c r="AD57" s="1469"/>
      <c r="AE57" s="1460"/>
    </row>
    <row r="58" spans="1:31" s="103" customFormat="1" ht="16.5" customHeight="1" x14ac:dyDescent="0.15">
      <c r="A58" s="1507"/>
      <c r="B58" s="1455"/>
      <c r="C58" s="181" t="s">
        <v>211</v>
      </c>
      <c r="D58" s="182" t="s">
        <v>10</v>
      </c>
      <c r="E58" s="929">
        <v>9</v>
      </c>
      <c r="F58" s="929" t="s">
        <v>4</v>
      </c>
      <c r="G58" s="929">
        <v>8.1</v>
      </c>
      <c r="H58" s="929" t="s">
        <v>4</v>
      </c>
      <c r="I58" s="929">
        <v>7.4</v>
      </c>
      <c r="J58" s="929" t="s">
        <v>4</v>
      </c>
      <c r="K58" s="929">
        <v>7.1</v>
      </c>
      <c r="L58" s="929" t="s">
        <v>4</v>
      </c>
      <c r="M58" s="929">
        <v>6.8</v>
      </c>
      <c r="N58" s="929" t="s">
        <v>4</v>
      </c>
      <c r="O58" s="929">
        <v>7.5</v>
      </c>
      <c r="P58" s="935" t="s">
        <v>4</v>
      </c>
      <c r="Q58" s="953">
        <v>7.4</v>
      </c>
      <c r="R58" s="929" t="s">
        <v>4</v>
      </c>
      <c r="S58" s="929">
        <v>6.9</v>
      </c>
      <c r="T58" s="929" t="s">
        <v>4</v>
      </c>
      <c r="U58" s="929">
        <v>8.5</v>
      </c>
      <c r="V58" s="929" t="s">
        <v>4</v>
      </c>
      <c r="W58" s="929">
        <v>10</v>
      </c>
      <c r="X58" s="929" t="s">
        <v>4</v>
      </c>
      <c r="Y58" s="932">
        <v>8.8000000000000007</v>
      </c>
      <c r="Z58" s="932" t="s">
        <v>4</v>
      </c>
      <c r="AA58" s="932">
        <v>11</v>
      </c>
      <c r="AB58" s="930" t="s">
        <v>4</v>
      </c>
      <c r="AC58" s="928" t="s">
        <v>52</v>
      </c>
      <c r="AD58" s="1470"/>
      <c r="AE58" s="1461"/>
    </row>
    <row r="59" spans="1:31" s="103" customFormat="1" ht="16.5" customHeight="1" x14ac:dyDescent="0.15">
      <c r="A59" s="1507"/>
      <c r="B59" s="1504"/>
      <c r="C59" s="181" t="s">
        <v>165</v>
      </c>
      <c r="D59" s="236" t="s">
        <v>10</v>
      </c>
      <c r="E59" s="1149">
        <v>7.9</v>
      </c>
      <c r="F59" s="961">
        <v>6.2</v>
      </c>
      <c r="G59" s="961">
        <v>7</v>
      </c>
      <c r="H59" s="961">
        <v>6</v>
      </c>
      <c r="I59" s="961">
        <v>6.7</v>
      </c>
      <c r="J59" s="961">
        <v>5.7</v>
      </c>
      <c r="K59" s="961">
        <v>6.4</v>
      </c>
      <c r="L59" s="961">
        <v>5.3</v>
      </c>
      <c r="M59" s="961">
        <v>5.8</v>
      </c>
      <c r="N59" s="961">
        <v>5.8</v>
      </c>
      <c r="O59" s="961">
        <v>6.7</v>
      </c>
      <c r="P59" s="1193">
        <v>5.9</v>
      </c>
      <c r="Q59" s="964">
        <v>6.5</v>
      </c>
      <c r="R59" s="961">
        <v>5</v>
      </c>
      <c r="S59" s="961">
        <v>6.3</v>
      </c>
      <c r="T59" s="961">
        <v>6.7</v>
      </c>
      <c r="U59" s="961">
        <v>7.4</v>
      </c>
      <c r="V59" s="961">
        <v>7.4</v>
      </c>
      <c r="W59" s="961">
        <v>8.9</v>
      </c>
      <c r="X59" s="961">
        <v>6.7</v>
      </c>
      <c r="Y59" s="982">
        <v>7.6</v>
      </c>
      <c r="Z59" s="982">
        <v>6.3</v>
      </c>
      <c r="AA59" s="982">
        <v>9.1</v>
      </c>
      <c r="AB59" s="961">
        <v>7.4</v>
      </c>
      <c r="AC59" s="933">
        <v>6.7</v>
      </c>
      <c r="AD59" s="1159">
        <v>9.1</v>
      </c>
      <c r="AE59" s="1152">
        <v>5</v>
      </c>
    </row>
    <row r="60" spans="1:31" s="103" customFormat="1" ht="16.5" customHeight="1" x14ac:dyDescent="0.15">
      <c r="A60" s="1507"/>
      <c r="B60" s="820" t="s">
        <v>77</v>
      </c>
      <c r="C60" s="679" t="s">
        <v>157</v>
      </c>
      <c r="D60" s="397" t="s">
        <v>10</v>
      </c>
      <c r="E60" s="1153" t="s">
        <v>173</v>
      </c>
      <c r="F60" s="1153" t="s">
        <v>173</v>
      </c>
      <c r="G60" s="1153" t="s">
        <v>173</v>
      </c>
      <c r="H60" s="1153" t="s">
        <v>173</v>
      </c>
      <c r="I60" s="1153" t="s">
        <v>173</v>
      </c>
      <c r="J60" s="1153" t="s">
        <v>173</v>
      </c>
      <c r="K60" s="1153" t="s">
        <v>173</v>
      </c>
      <c r="L60" s="1153" t="s">
        <v>173</v>
      </c>
      <c r="M60" s="1153" t="s">
        <v>173</v>
      </c>
      <c r="N60" s="1153" t="s">
        <v>173</v>
      </c>
      <c r="O60" s="1153" t="s">
        <v>173</v>
      </c>
      <c r="P60" s="1160" t="s">
        <v>173</v>
      </c>
      <c r="Q60" s="1155" t="s">
        <v>173</v>
      </c>
      <c r="R60" s="1153" t="s">
        <v>173</v>
      </c>
      <c r="S60" s="1153" t="s">
        <v>173</v>
      </c>
      <c r="T60" s="1153" t="s">
        <v>173</v>
      </c>
      <c r="U60" s="1153" t="s">
        <v>173</v>
      </c>
      <c r="V60" s="1153" t="s">
        <v>173</v>
      </c>
      <c r="W60" s="1153" t="s">
        <v>173</v>
      </c>
      <c r="X60" s="1153" t="s">
        <v>173</v>
      </c>
      <c r="Y60" s="1053" t="s">
        <v>173</v>
      </c>
      <c r="Z60" s="1063" t="s">
        <v>173</v>
      </c>
      <c r="AA60" s="1063" t="s">
        <v>173</v>
      </c>
      <c r="AB60" s="1153" t="s">
        <v>173</v>
      </c>
      <c r="AC60" s="1155" t="s">
        <v>173</v>
      </c>
      <c r="AD60" s="934" t="s">
        <v>173</v>
      </c>
      <c r="AE60" s="1160" t="s">
        <v>173</v>
      </c>
    </row>
    <row r="61" spans="1:31" s="103" customFormat="1" ht="16.5" customHeight="1" x14ac:dyDescent="0.15">
      <c r="A61" s="1507"/>
      <c r="B61" s="202" t="s">
        <v>78</v>
      </c>
      <c r="C61" s="444" t="s">
        <v>157</v>
      </c>
      <c r="D61" s="203" t="s">
        <v>10</v>
      </c>
      <c r="E61" s="973">
        <v>0.9</v>
      </c>
      <c r="F61" s="973">
        <v>0.5</v>
      </c>
      <c r="G61" s="973">
        <v>0.4</v>
      </c>
      <c r="H61" s="973">
        <v>0.3</v>
      </c>
      <c r="I61" s="973">
        <v>0.2</v>
      </c>
      <c r="J61" s="973">
        <v>0.4</v>
      </c>
      <c r="K61" s="973">
        <v>0.2</v>
      </c>
      <c r="L61" s="973">
        <v>0.4</v>
      </c>
      <c r="M61" s="973">
        <v>0.1</v>
      </c>
      <c r="N61" s="973">
        <v>0.4</v>
      </c>
      <c r="O61" s="973">
        <v>0.3</v>
      </c>
      <c r="P61" s="981">
        <v>0.4</v>
      </c>
      <c r="Q61" s="976">
        <v>0.3</v>
      </c>
      <c r="R61" s="973" t="s">
        <v>173</v>
      </c>
      <c r="S61" s="973" t="s">
        <v>173</v>
      </c>
      <c r="T61" s="973" t="s">
        <v>173</v>
      </c>
      <c r="U61" s="973">
        <v>0.3</v>
      </c>
      <c r="V61" s="974">
        <v>1.4</v>
      </c>
      <c r="W61" s="974">
        <v>0.6</v>
      </c>
      <c r="X61" s="974">
        <v>0.5</v>
      </c>
      <c r="Y61" s="978">
        <v>0.6</v>
      </c>
      <c r="Z61" s="978">
        <v>0.5</v>
      </c>
      <c r="AA61" s="978">
        <v>0.7</v>
      </c>
      <c r="AB61" s="973">
        <v>0.9</v>
      </c>
      <c r="AC61" s="979">
        <v>0.4</v>
      </c>
      <c r="AD61" s="934">
        <v>1.4</v>
      </c>
      <c r="AE61" s="935" t="s">
        <v>173</v>
      </c>
    </row>
    <row r="62" spans="1:31" s="103" customFormat="1" ht="16.5" customHeight="1" x14ac:dyDescent="0.15">
      <c r="A62" s="1507"/>
      <c r="B62" s="192" t="s">
        <v>79</v>
      </c>
      <c r="C62" s="181" t="s">
        <v>157</v>
      </c>
      <c r="D62" s="182" t="s">
        <v>10</v>
      </c>
      <c r="E62" s="929" t="s">
        <v>173</v>
      </c>
      <c r="F62" s="929" t="s">
        <v>173</v>
      </c>
      <c r="G62" s="929" t="s">
        <v>173</v>
      </c>
      <c r="H62" s="929" t="s">
        <v>173</v>
      </c>
      <c r="I62" s="929" t="s">
        <v>173</v>
      </c>
      <c r="J62" s="929" t="s">
        <v>173</v>
      </c>
      <c r="K62" s="929" t="s">
        <v>173</v>
      </c>
      <c r="L62" s="929" t="s">
        <v>173</v>
      </c>
      <c r="M62" s="929" t="s">
        <v>173</v>
      </c>
      <c r="N62" s="929" t="s">
        <v>173</v>
      </c>
      <c r="O62" s="929" t="s">
        <v>173</v>
      </c>
      <c r="P62" s="935" t="s">
        <v>173</v>
      </c>
      <c r="Q62" s="928" t="s">
        <v>173</v>
      </c>
      <c r="R62" s="929" t="s">
        <v>173</v>
      </c>
      <c r="S62" s="929" t="s">
        <v>173</v>
      </c>
      <c r="T62" s="929" t="s">
        <v>173</v>
      </c>
      <c r="U62" s="929" t="s">
        <v>173</v>
      </c>
      <c r="V62" s="929" t="s">
        <v>173</v>
      </c>
      <c r="W62" s="929" t="s">
        <v>173</v>
      </c>
      <c r="X62" s="929" t="s">
        <v>173</v>
      </c>
      <c r="Y62" s="932" t="s">
        <v>173</v>
      </c>
      <c r="Z62" s="932" t="s">
        <v>173</v>
      </c>
      <c r="AA62" s="932" t="s">
        <v>173</v>
      </c>
      <c r="AB62" s="929" t="s">
        <v>173</v>
      </c>
      <c r="AC62" s="953" t="s">
        <v>173</v>
      </c>
      <c r="AD62" s="934" t="s">
        <v>173</v>
      </c>
      <c r="AE62" s="935" t="s">
        <v>173</v>
      </c>
    </row>
    <row r="63" spans="1:31" s="103" customFormat="1" ht="16.5" customHeight="1" x14ac:dyDescent="0.15">
      <c r="A63" s="1507"/>
      <c r="B63" s="453" t="s">
        <v>80</v>
      </c>
      <c r="C63" s="390" t="s">
        <v>157</v>
      </c>
      <c r="D63" s="394" t="s">
        <v>10</v>
      </c>
      <c r="E63" s="1161">
        <v>6</v>
      </c>
      <c r="F63" s="1161">
        <v>5.7</v>
      </c>
      <c r="G63" s="1161">
        <v>5.4</v>
      </c>
      <c r="H63" s="1161">
        <v>5.7</v>
      </c>
      <c r="I63" s="1161">
        <v>5.6</v>
      </c>
      <c r="J63" s="1161">
        <v>5.3</v>
      </c>
      <c r="K63" s="1161">
        <v>5.3</v>
      </c>
      <c r="L63" s="1161">
        <v>4.9000000000000004</v>
      </c>
      <c r="M63" s="1161">
        <v>4.8</v>
      </c>
      <c r="N63" s="1161">
        <v>5.4</v>
      </c>
      <c r="O63" s="1161">
        <v>5.4</v>
      </c>
      <c r="P63" s="1194">
        <v>5.5</v>
      </c>
      <c r="Q63" s="933">
        <v>5.4</v>
      </c>
      <c r="R63" s="1161">
        <v>5</v>
      </c>
      <c r="S63" s="1161">
        <v>5.9</v>
      </c>
      <c r="T63" s="1161">
        <v>6.7</v>
      </c>
      <c r="U63" s="1161">
        <v>6</v>
      </c>
      <c r="V63" s="1161">
        <v>6</v>
      </c>
      <c r="W63" s="1161">
        <v>7.3</v>
      </c>
      <c r="X63" s="1161">
        <v>6.2</v>
      </c>
      <c r="Y63" s="1067">
        <v>5.7</v>
      </c>
      <c r="Z63" s="1067">
        <v>5.8</v>
      </c>
      <c r="AA63" s="1067">
        <v>6.3</v>
      </c>
      <c r="AB63" s="1161">
        <v>6.5</v>
      </c>
      <c r="AC63" s="1151">
        <v>5.7</v>
      </c>
      <c r="AD63" s="1159">
        <v>7.3</v>
      </c>
      <c r="AE63" s="1152">
        <v>4.8</v>
      </c>
    </row>
    <row r="64" spans="1:31" s="103" customFormat="1" ht="16.5" customHeight="1" x14ac:dyDescent="0.15">
      <c r="A64" s="1507"/>
      <c r="B64" s="1452" t="s">
        <v>81</v>
      </c>
      <c r="C64" s="444" t="s">
        <v>210</v>
      </c>
      <c r="D64" s="397" t="s">
        <v>10</v>
      </c>
      <c r="E64" s="1163">
        <v>0.55000000000000004</v>
      </c>
      <c r="F64" s="1164" t="s">
        <v>4</v>
      </c>
      <c r="G64" s="1164">
        <v>0.54</v>
      </c>
      <c r="H64" s="1164" t="s">
        <v>4</v>
      </c>
      <c r="I64" s="1164">
        <v>0.4</v>
      </c>
      <c r="J64" s="1164" t="s">
        <v>4</v>
      </c>
      <c r="K64" s="1164">
        <v>0.19</v>
      </c>
      <c r="L64" s="1164" t="s">
        <v>4</v>
      </c>
      <c r="M64" s="1164">
        <v>0.1</v>
      </c>
      <c r="N64" s="1164" t="s">
        <v>4</v>
      </c>
      <c r="O64" s="1164">
        <v>0.4</v>
      </c>
      <c r="P64" s="1195" t="s">
        <v>4</v>
      </c>
      <c r="Q64" s="1163">
        <v>0.1</v>
      </c>
      <c r="R64" s="1164" t="s">
        <v>4</v>
      </c>
      <c r="S64" s="1164">
        <v>0.16</v>
      </c>
      <c r="T64" s="1164" t="s">
        <v>4</v>
      </c>
      <c r="U64" s="1164">
        <v>0.31</v>
      </c>
      <c r="V64" s="1164" t="s">
        <v>4</v>
      </c>
      <c r="W64" s="1164">
        <v>0.43</v>
      </c>
      <c r="X64" s="1164" t="s">
        <v>4</v>
      </c>
      <c r="Y64" s="1071">
        <v>0.48</v>
      </c>
      <c r="Z64" s="1071" t="s">
        <v>4</v>
      </c>
      <c r="AA64" s="1071">
        <v>0.68</v>
      </c>
      <c r="AB64" s="1164" t="s">
        <v>4</v>
      </c>
      <c r="AC64" s="1166" t="s">
        <v>52</v>
      </c>
      <c r="AD64" s="1483">
        <v>0.74</v>
      </c>
      <c r="AE64" s="1492">
        <v>0.08</v>
      </c>
    </row>
    <row r="65" spans="1:32" s="103" customFormat="1" ht="16.5" customHeight="1" x14ac:dyDescent="0.15">
      <c r="A65" s="1507"/>
      <c r="B65" s="1455"/>
      <c r="C65" s="181" t="s">
        <v>157</v>
      </c>
      <c r="D65" s="182" t="s">
        <v>10</v>
      </c>
      <c r="E65" s="1167">
        <v>0.37</v>
      </c>
      <c r="F65" s="1168">
        <v>0.38</v>
      </c>
      <c r="G65" s="1168">
        <v>0.34</v>
      </c>
      <c r="H65" s="1168">
        <v>0.28000000000000003</v>
      </c>
      <c r="I65" s="1168">
        <v>0.28999999999999998</v>
      </c>
      <c r="J65" s="1168">
        <v>0.15</v>
      </c>
      <c r="K65" s="1168">
        <v>0.15</v>
      </c>
      <c r="L65" s="1168">
        <v>0.08</v>
      </c>
      <c r="M65" s="1168">
        <v>0.09</v>
      </c>
      <c r="N65" s="1168">
        <v>0.28000000000000003</v>
      </c>
      <c r="O65" s="1168">
        <v>0.34</v>
      </c>
      <c r="P65" s="1196">
        <v>0.16</v>
      </c>
      <c r="Q65" s="1167">
        <v>0.09</v>
      </c>
      <c r="R65" s="1168">
        <v>0.15</v>
      </c>
      <c r="S65" s="1168">
        <v>0.14000000000000001</v>
      </c>
      <c r="T65" s="1168">
        <v>0.27</v>
      </c>
      <c r="U65" s="1168">
        <v>0.21</v>
      </c>
      <c r="V65" s="1168">
        <v>0.36</v>
      </c>
      <c r="W65" s="1168">
        <v>0.31</v>
      </c>
      <c r="X65" s="1168">
        <v>0.39</v>
      </c>
      <c r="Y65" s="1076">
        <v>0.36</v>
      </c>
      <c r="Z65" s="1076">
        <v>0.16</v>
      </c>
      <c r="AA65" s="1076">
        <v>0.45</v>
      </c>
      <c r="AB65" s="1168">
        <v>0.56000000000000005</v>
      </c>
      <c r="AC65" s="1167">
        <v>0.27</v>
      </c>
      <c r="AD65" s="1484"/>
      <c r="AE65" s="1493"/>
    </row>
    <row r="66" spans="1:32" ht="16.5" customHeight="1" x14ac:dyDescent="0.15">
      <c r="A66" s="1502"/>
      <c r="B66" s="1455"/>
      <c r="C66" s="181" t="s">
        <v>211</v>
      </c>
      <c r="D66" s="182" t="s">
        <v>10</v>
      </c>
      <c r="E66" s="1167">
        <v>0.65</v>
      </c>
      <c r="F66" s="1168" t="s">
        <v>4</v>
      </c>
      <c r="G66" s="1168">
        <v>0.41</v>
      </c>
      <c r="H66" s="1168" t="s">
        <v>4</v>
      </c>
      <c r="I66" s="1168">
        <v>0.3</v>
      </c>
      <c r="J66" s="1168" t="s">
        <v>4</v>
      </c>
      <c r="K66" s="1168">
        <v>0.16</v>
      </c>
      <c r="L66" s="1168" t="s">
        <v>4</v>
      </c>
      <c r="M66" s="1168">
        <v>0.11</v>
      </c>
      <c r="N66" s="1168" t="s">
        <v>4</v>
      </c>
      <c r="O66" s="1168">
        <v>0.34</v>
      </c>
      <c r="P66" s="1196" t="s">
        <v>4</v>
      </c>
      <c r="Q66" s="1167">
        <v>0.1</v>
      </c>
      <c r="R66" s="1168" t="s">
        <v>4</v>
      </c>
      <c r="S66" s="1168">
        <v>0.2</v>
      </c>
      <c r="T66" s="1168" t="s">
        <v>4</v>
      </c>
      <c r="U66" s="1168">
        <v>0.35</v>
      </c>
      <c r="V66" s="1168" t="s">
        <v>4</v>
      </c>
      <c r="W66" s="1168">
        <v>0.53</v>
      </c>
      <c r="X66" s="1168" t="s">
        <v>4</v>
      </c>
      <c r="Y66" s="1076">
        <v>0.59</v>
      </c>
      <c r="Z66" s="1076" t="s">
        <v>4</v>
      </c>
      <c r="AA66" s="1076">
        <v>0.74</v>
      </c>
      <c r="AB66" s="1168" t="s">
        <v>4</v>
      </c>
      <c r="AC66" s="1170" t="s">
        <v>52</v>
      </c>
      <c r="AD66" s="1485"/>
      <c r="AE66" s="1494"/>
      <c r="AF66" s="103"/>
    </row>
    <row r="67" spans="1:32" ht="16.5" customHeight="1" thickBot="1" x14ac:dyDescent="0.2">
      <c r="A67" s="1503"/>
      <c r="B67" s="1505"/>
      <c r="C67" s="215" t="s">
        <v>165</v>
      </c>
      <c r="D67" s="216" t="s">
        <v>10</v>
      </c>
      <c r="E67" s="1171">
        <v>0.52</v>
      </c>
      <c r="F67" s="1172">
        <v>0.38</v>
      </c>
      <c r="G67" s="1172">
        <v>0.43</v>
      </c>
      <c r="H67" s="1172">
        <v>0.28000000000000003</v>
      </c>
      <c r="I67" s="1172">
        <v>0.33</v>
      </c>
      <c r="J67" s="1172">
        <v>0.15</v>
      </c>
      <c r="K67" s="1172">
        <v>0.17</v>
      </c>
      <c r="L67" s="1172">
        <v>0.08</v>
      </c>
      <c r="M67" s="1172">
        <v>0.1</v>
      </c>
      <c r="N67" s="1172">
        <v>0.28000000000000003</v>
      </c>
      <c r="O67" s="1172">
        <v>0.36</v>
      </c>
      <c r="P67" s="1246">
        <v>0.16</v>
      </c>
      <c r="Q67" s="1171">
        <v>0.1</v>
      </c>
      <c r="R67" s="1172">
        <v>0.15</v>
      </c>
      <c r="S67" s="1172">
        <v>0.17</v>
      </c>
      <c r="T67" s="1172">
        <v>0.27</v>
      </c>
      <c r="U67" s="1172">
        <v>0.28999999999999998</v>
      </c>
      <c r="V67" s="1172">
        <v>0.36</v>
      </c>
      <c r="W67" s="1172">
        <v>0.42</v>
      </c>
      <c r="X67" s="1172">
        <v>0.39</v>
      </c>
      <c r="Y67" s="1080">
        <v>0.48</v>
      </c>
      <c r="Z67" s="1080">
        <v>0.16</v>
      </c>
      <c r="AA67" s="1080">
        <v>0.62</v>
      </c>
      <c r="AB67" s="1172">
        <v>0.56000000000000005</v>
      </c>
      <c r="AC67" s="1171">
        <v>0.3</v>
      </c>
      <c r="AD67" s="1174">
        <v>0.62</v>
      </c>
      <c r="AE67" s="1175">
        <v>0.08</v>
      </c>
      <c r="AF67" s="103"/>
    </row>
    <row r="68" spans="1:32" ht="16.5" customHeight="1" x14ac:dyDescent="0.15">
      <c r="Q68" s="540"/>
    </row>
    <row r="69" spans="1:32" ht="16.5" customHeight="1" x14ac:dyDescent="0.15">
      <c r="S69" s="540"/>
      <c r="Y69" s="161"/>
      <c r="Z69" s="161"/>
      <c r="AA69" s="161"/>
    </row>
    <row r="70" spans="1:32" ht="16.5" customHeight="1" x14ac:dyDescent="0.15">
      <c r="Y70" s="161"/>
      <c r="Z70" s="161"/>
      <c r="AA70" s="161"/>
    </row>
    <row r="71" spans="1:32" ht="16.5" customHeight="1" x14ac:dyDescent="0.15">
      <c r="Y71" s="161"/>
      <c r="Z71" s="161"/>
      <c r="AA71" s="161"/>
    </row>
    <row r="72" spans="1:32" ht="16.5" customHeight="1" x14ac:dyDescent="0.15">
      <c r="Y72" s="161"/>
      <c r="Z72" s="161"/>
      <c r="AA72" s="161"/>
    </row>
    <row r="73" spans="1:32" ht="16.5" customHeight="1" x14ac:dyDescent="0.15">
      <c r="Y73" s="161"/>
      <c r="Z73" s="161"/>
      <c r="AA73" s="161"/>
    </row>
    <row r="74" spans="1:32" ht="16.5" customHeight="1" x14ac:dyDescent="0.15">
      <c r="Y74" s="161"/>
      <c r="Z74" s="161"/>
      <c r="AA74" s="161"/>
    </row>
    <row r="75" spans="1:32" ht="16.5" customHeight="1" x14ac:dyDescent="0.15">
      <c r="Y75" s="161"/>
      <c r="Z75" s="161"/>
      <c r="AA75" s="161"/>
    </row>
    <row r="76" spans="1:32" ht="16.5" customHeight="1" x14ac:dyDescent="0.15">
      <c r="Y76" s="161"/>
      <c r="Z76" s="161"/>
      <c r="AA76" s="161"/>
    </row>
    <row r="77" spans="1:32" ht="16.5" customHeight="1" x14ac:dyDescent="0.15">
      <c r="Y77" s="161"/>
      <c r="Z77" s="161"/>
      <c r="AA77" s="161"/>
    </row>
    <row r="78" spans="1:32" ht="16.5" customHeight="1" x14ac:dyDescent="0.15">
      <c r="Y78" s="161"/>
      <c r="Z78" s="161"/>
      <c r="AA78" s="161"/>
    </row>
    <row r="79" spans="1:32" ht="16.5" customHeight="1" x14ac:dyDescent="0.15">
      <c r="Y79" s="161"/>
      <c r="Z79" s="161"/>
      <c r="AA79" s="161"/>
    </row>
    <row r="80" spans="1:32" ht="16.5" customHeight="1" x14ac:dyDescent="0.15">
      <c r="Y80" s="161"/>
      <c r="Z80" s="161"/>
      <c r="AA80" s="161"/>
    </row>
    <row r="81" spans="25:27" ht="16.5" customHeight="1" x14ac:dyDescent="0.15">
      <c r="Y81" s="161"/>
      <c r="Z81" s="161"/>
      <c r="AA81" s="161"/>
    </row>
    <row r="82" spans="25:27" ht="16.5" customHeight="1" x14ac:dyDescent="0.15">
      <c r="Y82" s="161"/>
      <c r="Z82" s="161"/>
      <c r="AA82" s="161"/>
    </row>
    <row r="83" spans="25:27" ht="16.5" customHeight="1" x14ac:dyDescent="0.15">
      <c r="Y83" s="161"/>
      <c r="Z83" s="161"/>
      <c r="AA83" s="161"/>
    </row>
    <row r="84" spans="25:27" ht="16.5" customHeight="1" x14ac:dyDescent="0.15">
      <c r="Y84" s="161"/>
      <c r="Z84" s="161"/>
      <c r="AA84" s="161"/>
    </row>
    <row r="85" spans="25:27" ht="16.5" customHeight="1" x14ac:dyDescent="0.15">
      <c r="Y85" s="161"/>
      <c r="Z85" s="161"/>
      <c r="AA85" s="161"/>
    </row>
    <row r="86" spans="25:27" ht="16.5" customHeight="1" x14ac:dyDescent="0.15">
      <c r="Y86" s="161"/>
      <c r="Z86" s="161"/>
      <c r="AA86" s="161"/>
    </row>
  </sheetData>
  <mergeCells count="26">
    <mergeCell ref="A4:A7"/>
    <mergeCell ref="A8:A20"/>
    <mergeCell ref="A21:A26"/>
    <mergeCell ref="A27:A32"/>
    <mergeCell ref="B36:B39"/>
    <mergeCell ref="AD36:AD38"/>
    <mergeCell ref="AE36:AE38"/>
    <mergeCell ref="B40:B43"/>
    <mergeCell ref="AD40:AD42"/>
    <mergeCell ref="AE40:AE42"/>
    <mergeCell ref="B64:B67"/>
    <mergeCell ref="AD64:AD66"/>
    <mergeCell ref="AE64:AE66"/>
    <mergeCell ref="A33:A67"/>
    <mergeCell ref="B52:B55"/>
    <mergeCell ref="AD52:AD54"/>
    <mergeCell ref="AE52:AE54"/>
    <mergeCell ref="B56:B59"/>
    <mergeCell ref="AD56:AD58"/>
    <mergeCell ref="AE56:AE58"/>
    <mergeCell ref="B44:B47"/>
    <mergeCell ref="AD44:AD46"/>
    <mergeCell ref="AE44:AE46"/>
    <mergeCell ref="B48:B51"/>
    <mergeCell ref="AD48:AD50"/>
    <mergeCell ref="AE48:AE50"/>
  </mergeCells>
  <phoneticPr fontId="2"/>
  <printOptions horizontalCentered="1"/>
  <pageMargins left="0" right="0" top="0.39370078740157483" bottom="0.39370078740157483" header="0" footer="0"/>
  <pageSetup paperSize="9" scale="52" orientation="landscape" r:id="rId1"/>
  <headerFooter alignWithMargins="0"/>
  <rowBreaks count="1" manualBreakCount="1">
    <brk id="67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workbookViewId="0">
      <selection activeCell="T33" sqref="T33"/>
    </sheetView>
  </sheetViews>
  <sheetFormatPr defaultColWidth="9" defaultRowHeight="13.5" x14ac:dyDescent="0.15"/>
  <cols>
    <col min="1" max="1" width="2.625" style="161" customWidth="1"/>
    <col min="2" max="2" width="14.125" style="161" customWidth="1"/>
    <col min="3" max="3" width="6.25" style="161" customWidth="1"/>
    <col min="4" max="23" width="6.625" style="161" customWidth="1"/>
    <col min="24" max="26" width="6.625" style="162" customWidth="1"/>
    <col min="27" max="30" width="6.625" style="161" customWidth="1"/>
    <col min="31" max="16384" width="9" style="161"/>
  </cols>
  <sheetData>
    <row r="1" spans="1:30" s="38" customFormat="1" ht="18" customHeight="1" x14ac:dyDescent="0.15">
      <c r="A1" s="813" t="s">
        <v>212</v>
      </c>
      <c r="X1" s="55"/>
      <c r="Y1" s="55"/>
      <c r="Z1" s="55"/>
      <c r="AD1" s="61" t="s">
        <v>55</v>
      </c>
    </row>
    <row r="2" spans="1:30" s="38" customFormat="1" ht="18" customHeight="1" thickBot="1" x14ac:dyDescent="0.2">
      <c r="X2" s="55"/>
      <c r="Y2" s="55"/>
      <c r="Z2" s="55"/>
      <c r="AD2" s="61" t="s">
        <v>182</v>
      </c>
    </row>
    <row r="3" spans="1:30" s="172" customFormat="1" ht="16.5" customHeight="1" thickBot="1" x14ac:dyDescent="0.2">
      <c r="A3" s="164" t="s">
        <v>89</v>
      </c>
      <c r="B3" s="165"/>
      <c r="C3" s="166"/>
      <c r="D3" s="167">
        <v>44292</v>
      </c>
      <c r="E3" s="167">
        <v>44306</v>
      </c>
      <c r="F3" s="167">
        <v>44327</v>
      </c>
      <c r="G3" s="167">
        <v>44342</v>
      </c>
      <c r="H3" s="167">
        <v>44355</v>
      </c>
      <c r="I3" s="167">
        <v>44369</v>
      </c>
      <c r="J3" s="167">
        <v>44383</v>
      </c>
      <c r="K3" s="167">
        <v>44405</v>
      </c>
      <c r="L3" s="167">
        <v>44419</v>
      </c>
      <c r="M3" s="167">
        <v>44432</v>
      </c>
      <c r="N3" s="167">
        <v>44446</v>
      </c>
      <c r="O3" s="168">
        <v>44468</v>
      </c>
      <c r="P3" s="169">
        <v>44481</v>
      </c>
      <c r="Q3" s="167">
        <v>44495</v>
      </c>
      <c r="R3" s="167">
        <v>44509</v>
      </c>
      <c r="S3" s="167">
        <v>44524</v>
      </c>
      <c r="T3" s="167">
        <v>44537</v>
      </c>
      <c r="U3" s="167">
        <v>44551</v>
      </c>
      <c r="V3" s="167">
        <v>44566</v>
      </c>
      <c r="W3" s="167">
        <v>44579</v>
      </c>
      <c r="X3" s="170">
        <v>44593</v>
      </c>
      <c r="Y3" s="170">
        <v>44607</v>
      </c>
      <c r="Z3" s="170">
        <v>44621</v>
      </c>
      <c r="AA3" s="435">
        <v>44636</v>
      </c>
      <c r="AB3" s="169" t="s">
        <v>60</v>
      </c>
      <c r="AC3" s="171" t="s">
        <v>61</v>
      </c>
      <c r="AD3" s="168" t="s">
        <v>62</v>
      </c>
    </row>
    <row r="4" spans="1:30" s="103" customFormat="1" ht="16.5" customHeight="1" thickBot="1" x14ac:dyDescent="0.2">
      <c r="A4" s="436" t="s">
        <v>110</v>
      </c>
      <c r="B4" s="437"/>
      <c r="C4" s="430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7"/>
      <c r="P4" s="338"/>
      <c r="Q4" s="336"/>
      <c r="R4" s="336"/>
      <c r="S4" s="336"/>
      <c r="T4" s="336"/>
      <c r="U4" s="336"/>
      <c r="V4" s="336"/>
      <c r="W4" s="336"/>
      <c r="X4" s="339"/>
      <c r="Y4" s="339"/>
      <c r="Z4" s="339"/>
      <c r="AA4" s="336"/>
      <c r="AB4" s="338"/>
      <c r="AC4" s="336"/>
      <c r="AD4" s="337"/>
    </row>
    <row r="5" spans="1:30" s="103" customFormat="1" ht="16.5" customHeight="1" x14ac:dyDescent="0.15">
      <c r="A5" s="1446" t="s">
        <v>84</v>
      </c>
      <c r="B5" s="181" t="s">
        <v>72</v>
      </c>
      <c r="C5" s="182" t="s">
        <v>73</v>
      </c>
      <c r="D5" s="1132">
        <v>5</v>
      </c>
      <c r="E5" s="1133">
        <v>5</v>
      </c>
      <c r="F5" s="1132">
        <v>5</v>
      </c>
      <c r="G5" s="1133">
        <v>5</v>
      </c>
      <c r="H5" s="1133">
        <v>5</v>
      </c>
      <c r="I5" s="1133">
        <v>5</v>
      </c>
      <c r="J5" s="1133">
        <v>5</v>
      </c>
      <c r="K5" s="1132">
        <v>5</v>
      </c>
      <c r="L5" s="1132">
        <v>5</v>
      </c>
      <c r="M5" s="1132">
        <v>5</v>
      </c>
      <c r="N5" s="1132">
        <v>6</v>
      </c>
      <c r="O5" s="1117">
        <v>6</v>
      </c>
      <c r="P5" s="1135">
        <v>4.5</v>
      </c>
      <c r="Q5" s="1132">
        <v>5</v>
      </c>
      <c r="R5" s="1132">
        <v>5</v>
      </c>
      <c r="S5" s="1132">
        <v>4.5</v>
      </c>
      <c r="T5" s="1132">
        <v>5</v>
      </c>
      <c r="U5" s="1132">
        <v>4.5</v>
      </c>
      <c r="V5" s="1132">
        <v>4.5</v>
      </c>
      <c r="W5" s="1133">
        <v>4</v>
      </c>
      <c r="X5" s="1136">
        <v>4</v>
      </c>
      <c r="Y5" s="1136">
        <v>4</v>
      </c>
      <c r="Z5" s="1136">
        <v>4.5</v>
      </c>
      <c r="AA5" s="1223">
        <v>4</v>
      </c>
      <c r="AB5" s="1115">
        <v>5</v>
      </c>
      <c r="AC5" s="1120">
        <v>6</v>
      </c>
      <c r="AD5" s="1137">
        <v>4</v>
      </c>
    </row>
    <row r="6" spans="1:30" s="103" customFormat="1" ht="16.5" customHeight="1" x14ac:dyDescent="0.15">
      <c r="A6" s="1498"/>
      <c r="B6" s="181" t="s">
        <v>0</v>
      </c>
      <c r="C6" s="182" t="s">
        <v>4</v>
      </c>
      <c r="D6" s="183">
        <v>7.3</v>
      </c>
      <c r="E6" s="183">
        <v>7.1</v>
      </c>
      <c r="F6" s="183">
        <v>7.2</v>
      </c>
      <c r="G6" s="183">
        <v>7.1</v>
      </c>
      <c r="H6" s="183">
        <v>7.1</v>
      </c>
      <c r="I6" s="183">
        <v>7.1</v>
      </c>
      <c r="J6" s="183">
        <v>7.1</v>
      </c>
      <c r="K6" s="183">
        <v>7.1</v>
      </c>
      <c r="L6" s="183">
        <v>7.1</v>
      </c>
      <c r="M6" s="183">
        <v>7.2</v>
      </c>
      <c r="N6" s="183">
        <v>7</v>
      </c>
      <c r="O6" s="184">
        <v>7.1</v>
      </c>
      <c r="P6" s="185">
        <v>7.1</v>
      </c>
      <c r="Q6" s="183">
        <v>7.2</v>
      </c>
      <c r="R6" s="183">
        <v>7.2</v>
      </c>
      <c r="S6" s="183">
        <v>7.3</v>
      </c>
      <c r="T6" s="183">
        <v>7.4</v>
      </c>
      <c r="U6" s="183">
        <v>7.3</v>
      </c>
      <c r="V6" s="183">
        <v>7.4</v>
      </c>
      <c r="W6" s="183">
        <v>7.4</v>
      </c>
      <c r="X6" s="186">
        <v>7.3</v>
      </c>
      <c r="Y6" s="186">
        <v>7.4</v>
      </c>
      <c r="Z6" s="186">
        <v>7.4</v>
      </c>
      <c r="AA6" s="438">
        <v>7.3</v>
      </c>
      <c r="AB6" s="927" t="s">
        <v>136</v>
      </c>
      <c r="AC6" s="187">
        <v>7.4</v>
      </c>
      <c r="AD6" s="184">
        <v>7</v>
      </c>
    </row>
    <row r="7" spans="1:30" s="103" customFormat="1" ht="16.5" customHeight="1" x14ac:dyDescent="0.15">
      <c r="A7" s="1498"/>
      <c r="B7" s="188" t="s">
        <v>1</v>
      </c>
      <c r="C7" s="182" t="s">
        <v>10</v>
      </c>
      <c r="D7" s="189">
        <v>71</v>
      </c>
      <c r="E7" s="189">
        <v>82</v>
      </c>
      <c r="F7" s="189">
        <v>71</v>
      </c>
      <c r="G7" s="189">
        <v>77</v>
      </c>
      <c r="H7" s="189">
        <v>67</v>
      </c>
      <c r="I7" s="189">
        <v>89</v>
      </c>
      <c r="J7" s="189">
        <v>86</v>
      </c>
      <c r="K7" s="189">
        <v>72</v>
      </c>
      <c r="L7" s="189">
        <v>100</v>
      </c>
      <c r="M7" s="189">
        <v>91</v>
      </c>
      <c r="N7" s="189">
        <v>70</v>
      </c>
      <c r="O7" s="135">
        <v>83</v>
      </c>
      <c r="P7" s="114">
        <v>83</v>
      </c>
      <c r="Q7" s="189">
        <v>73</v>
      </c>
      <c r="R7" s="189">
        <v>68</v>
      </c>
      <c r="S7" s="189">
        <v>81</v>
      </c>
      <c r="T7" s="189">
        <v>85</v>
      </c>
      <c r="U7" s="189">
        <v>110</v>
      </c>
      <c r="V7" s="189">
        <v>87</v>
      </c>
      <c r="W7" s="189">
        <v>83</v>
      </c>
      <c r="X7" s="190">
        <v>90</v>
      </c>
      <c r="Y7" s="190">
        <v>97</v>
      </c>
      <c r="Z7" s="190">
        <v>89</v>
      </c>
      <c r="AA7" s="278">
        <v>89</v>
      </c>
      <c r="AB7" s="114">
        <v>83</v>
      </c>
      <c r="AC7" s="110">
        <v>110</v>
      </c>
      <c r="AD7" s="135">
        <v>67</v>
      </c>
    </row>
    <row r="8" spans="1:30" s="103" customFormat="1" ht="16.5" customHeight="1" x14ac:dyDescent="0.15">
      <c r="A8" s="1498"/>
      <c r="B8" s="188" t="s">
        <v>85</v>
      </c>
      <c r="C8" s="182" t="s">
        <v>10</v>
      </c>
      <c r="D8" s="189" t="s">
        <v>4</v>
      </c>
      <c r="E8" s="189">
        <v>55</v>
      </c>
      <c r="F8" s="189" t="s">
        <v>4</v>
      </c>
      <c r="G8" s="189">
        <v>48</v>
      </c>
      <c r="H8" s="189" t="s">
        <v>4</v>
      </c>
      <c r="I8" s="189">
        <v>52</v>
      </c>
      <c r="J8" s="189" t="s">
        <v>4</v>
      </c>
      <c r="K8" s="189">
        <v>54</v>
      </c>
      <c r="L8" s="189" t="s">
        <v>4</v>
      </c>
      <c r="M8" s="189">
        <v>48</v>
      </c>
      <c r="N8" s="189" t="s">
        <v>4</v>
      </c>
      <c r="O8" s="191">
        <v>52</v>
      </c>
      <c r="P8" s="114" t="s">
        <v>4</v>
      </c>
      <c r="Q8" s="189">
        <v>44</v>
      </c>
      <c r="R8" s="189" t="s">
        <v>4</v>
      </c>
      <c r="S8" s="189">
        <v>47</v>
      </c>
      <c r="T8" s="189" t="s">
        <v>4</v>
      </c>
      <c r="U8" s="189">
        <v>54</v>
      </c>
      <c r="V8" s="189" t="s">
        <v>4</v>
      </c>
      <c r="W8" s="189">
        <v>53</v>
      </c>
      <c r="X8" s="190" t="s">
        <v>4</v>
      </c>
      <c r="Y8" s="190">
        <v>56</v>
      </c>
      <c r="Z8" s="190" t="s">
        <v>4</v>
      </c>
      <c r="AA8" s="278">
        <v>54</v>
      </c>
      <c r="AB8" s="114">
        <v>51</v>
      </c>
      <c r="AC8" s="110">
        <v>56</v>
      </c>
      <c r="AD8" s="135">
        <v>44</v>
      </c>
    </row>
    <row r="9" spans="1:30" s="103" customFormat="1" ht="16.5" customHeight="1" x14ac:dyDescent="0.15">
      <c r="A9" s="1498"/>
      <c r="B9" s="192" t="s">
        <v>2</v>
      </c>
      <c r="C9" s="182" t="s">
        <v>10</v>
      </c>
      <c r="D9" s="189">
        <v>59</v>
      </c>
      <c r="E9" s="189">
        <v>52</v>
      </c>
      <c r="F9" s="189">
        <v>56</v>
      </c>
      <c r="G9" s="189">
        <v>56</v>
      </c>
      <c r="H9" s="189">
        <v>50</v>
      </c>
      <c r="I9" s="189">
        <v>54</v>
      </c>
      <c r="J9" s="189">
        <v>47</v>
      </c>
      <c r="K9" s="189">
        <v>46</v>
      </c>
      <c r="L9" s="189">
        <v>47</v>
      </c>
      <c r="M9" s="189">
        <v>56</v>
      </c>
      <c r="N9" s="189">
        <v>41</v>
      </c>
      <c r="O9" s="191">
        <v>43</v>
      </c>
      <c r="P9" s="114">
        <v>48</v>
      </c>
      <c r="Q9" s="189">
        <v>51</v>
      </c>
      <c r="R9" s="189">
        <v>49</v>
      </c>
      <c r="S9" s="189">
        <v>50</v>
      </c>
      <c r="T9" s="189">
        <v>52</v>
      </c>
      <c r="U9" s="189">
        <v>55</v>
      </c>
      <c r="V9" s="189">
        <v>56</v>
      </c>
      <c r="W9" s="189">
        <v>58</v>
      </c>
      <c r="X9" s="190">
        <v>56</v>
      </c>
      <c r="Y9" s="190">
        <v>58</v>
      </c>
      <c r="Z9" s="190">
        <v>58</v>
      </c>
      <c r="AA9" s="278">
        <v>65</v>
      </c>
      <c r="AB9" s="114">
        <v>53</v>
      </c>
      <c r="AC9" s="110">
        <v>65</v>
      </c>
      <c r="AD9" s="135">
        <v>41</v>
      </c>
    </row>
    <row r="10" spans="1:30" s="103" customFormat="1" ht="16.5" customHeight="1" x14ac:dyDescent="0.15">
      <c r="A10" s="1498"/>
      <c r="B10" s="192" t="s">
        <v>3</v>
      </c>
      <c r="C10" s="182" t="s">
        <v>10</v>
      </c>
      <c r="D10" s="929">
        <v>70</v>
      </c>
      <c r="E10" s="929">
        <v>70</v>
      </c>
      <c r="F10" s="929">
        <v>70</v>
      </c>
      <c r="G10" s="929">
        <v>75</v>
      </c>
      <c r="H10" s="929">
        <v>75</v>
      </c>
      <c r="I10" s="929">
        <v>74</v>
      </c>
      <c r="J10" s="929">
        <v>76</v>
      </c>
      <c r="K10" s="929">
        <v>72</v>
      </c>
      <c r="L10" s="929">
        <v>67</v>
      </c>
      <c r="M10" s="929">
        <v>68</v>
      </c>
      <c r="N10" s="929">
        <v>67</v>
      </c>
      <c r="O10" s="931">
        <v>72</v>
      </c>
      <c r="P10" s="928">
        <v>71</v>
      </c>
      <c r="Q10" s="929">
        <v>69</v>
      </c>
      <c r="R10" s="929">
        <v>66</v>
      </c>
      <c r="S10" s="929">
        <v>75</v>
      </c>
      <c r="T10" s="929">
        <v>71</v>
      </c>
      <c r="U10" s="929">
        <v>74</v>
      </c>
      <c r="V10" s="929">
        <v>79</v>
      </c>
      <c r="W10" s="929">
        <v>79</v>
      </c>
      <c r="X10" s="932">
        <v>77</v>
      </c>
      <c r="Y10" s="932">
        <v>80</v>
      </c>
      <c r="Z10" s="932">
        <v>72</v>
      </c>
      <c r="AA10" s="1224">
        <v>80</v>
      </c>
      <c r="AB10" s="928">
        <v>73</v>
      </c>
      <c r="AC10" s="934">
        <v>80</v>
      </c>
      <c r="AD10" s="935">
        <v>66</v>
      </c>
    </row>
    <row r="11" spans="1:30" s="103" customFormat="1" ht="16.5" customHeight="1" x14ac:dyDescent="0.15">
      <c r="A11" s="1498"/>
      <c r="B11" s="193" t="s">
        <v>76</v>
      </c>
      <c r="C11" s="194" t="s">
        <v>10</v>
      </c>
      <c r="D11" s="936">
        <v>33</v>
      </c>
      <c r="E11" s="936">
        <v>32</v>
      </c>
      <c r="F11" s="936">
        <v>34</v>
      </c>
      <c r="G11" s="936">
        <v>29</v>
      </c>
      <c r="H11" s="936">
        <v>29</v>
      </c>
      <c r="I11" s="936">
        <v>33</v>
      </c>
      <c r="J11" s="936">
        <v>34</v>
      </c>
      <c r="K11" s="936">
        <v>30</v>
      </c>
      <c r="L11" s="936">
        <v>28</v>
      </c>
      <c r="M11" s="936">
        <v>26</v>
      </c>
      <c r="N11" s="936">
        <v>28</v>
      </c>
      <c r="O11" s="938">
        <v>28</v>
      </c>
      <c r="P11" s="939">
        <v>33</v>
      </c>
      <c r="Q11" s="936">
        <v>29</v>
      </c>
      <c r="R11" s="936">
        <v>28</v>
      </c>
      <c r="S11" s="936">
        <v>30</v>
      </c>
      <c r="T11" s="936">
        <v>30</v>
      </c>
      <c r="U11" s="936">
        <v>33</v>
      </c>
      <c r="V11" s="936">
        <v>35</v>
      </c>
      <c r="W11" s="936">
        <v>36</v>
      </c>
      <c r="X11" s="940">
        <v>32</v>
      </c>
      <c r="Y11" s="940">
        <v>35</v>
      </c>
      <c r="Z11" s="940">
        <v>36</v>
      </c>
      <c r="AA11" s="1225">
        <v>32</v>
      </c>
      <c r="AB11" s="939">
        <v>31</v>
      </c>
      <c r="AC11" s="942">
        <v>36</v>
      </c>
      <c r="AD11" s="943">
        <v>26</v>
      </c>
    </row>
    <row r="12" spans="1:30" s="103" customFormat="1" ht="16.5" customHeight="1" x14ac:dyDescent="0.15">
      <c r="A12" s="1498"/>
      <c r="B12" s="202" t="s">
        <v>77</v>
      </c>
      <c r="C12" s="203" t="s">
        <v>10</v>
      </c>
      <c r="D12" s="973">
        <v>24</v>
      </c>
      <c r="E12" s="973">
        <v>24</v>
      </c>
      <c r="F12" s="973">
        <v>24</v>
      </c>
      <c r="G12" s="973">
        <v>21</v>
      </c>
      <c r="H12" s="973">
        <v>21</v>
      </c>
      <c r="I12" s="973">
        <v>23</v>
      </c>
      <c r="J12" s="973">
        <v>24</v>
      </c>
      <c r="K12" s="973">
        <v>22</v>
      </c>
      <c r="L12" s="973">
        <v>21</v>
      </c>
      <c r="M12" s="973">
        <v>20</v>
      </c>
      <c r="N12" s="973">
        <v>21</v>
      </c>
      <c r="O12" s="975">
        <v>22</v>
      </c>
      <c r="P12" s="976">
        <v>24</v>
      </c>
      <c r="Q12" s="973">
        <v>20</v>
      </c>
      <c r="R12" s="973">
        <v>21</v>
      </c>
      <c r="S12" s="973">
        <v>23</v>
      </c>
      <c r="T12" s="973">
        <v>23</v>
      </c>
      <c r="U12" s="973">
        <v>24</v>
      </c>
      <c r="V12" s="973">
        <v>26</v>
      </c>
      <c r="W12" s="973">
        <v>26</v>
      </c>
      <c r="X12" s="977">
        <v>26</v>
      </c>
      <c r="Y12" s="977">
        <v>25</v>
      </c>
      <c r="Z12" s="977">
        <v>25</v>
      </c>
      <c r="AA12" s="1226">
        <v>25</v>
      </c>
      <c r="AB12" s="976">
        <v>23</v>
      </c>
      <c r="AC12" s="980">
        <v>26</v>
      </c>
      <c r="AD12" s="981">
        <v>20</v>
      </c>
    </row>
    <row r="13" spans="1:30" s="103" customFormat="1" ht="16.5" customHeight="1" x14ac:dyDescent="0.15">
      <c r="A13" s="1498"/>
      <c r="B13" s="192" t="s">
        <v>78</v>
      </c>
      <c r="C13" s="182" t="s">
        <v>10</v>
      </c>
      <c r="D13" s="953">
        <v>8.9</v>
      </c>
      <c r="E13" s="929">
        <v>8.4</v>
      </c>
      <c r="F13" s="930">
        <v>9.6</v>
      </c>
      <c r="G13" s="929">
        <v>8.1999999999999993</v>
      </c>
      <c r="H13" s="929">
        <v>7.4</v>
      </c>
      <c r="I13" s="930">
        <v>9.3000000000000007</v>
      </c>
      <c r="J13" s="930">
        <v>10</v>
      </c>
      <c r="K13" s="929">
        <v>7.6</v>
      </c>
      <c r="L13" s="929">
        <v>6.4</v>
      </c>
      <c r="M13" s="929">
        <v>5.6</v>
      </c>
      <c r="N13" s="930">
        <v>6.9</v>
      </c>
      <c r="O13" s="931">
        <v>6.6</v>
      </c>
      <c r="P13" s="928">
        <v>8.6999999999999993</v>
      </c>
      <c r="Q13" s="929">
        <v>8.6999999999999993</v>
      </c>
      <c r="R13" s="929">
        <v>7</v>
      </c>
      <c r="S13" s="929">
        <v>6.7</v>
      </c>
      <c r="T13" s="929">
        <v>7.2</v>
      </c>
      <c r="U13" s="929">
        <v>9.1</v>
      </c>
      <c r="V13" s="930">
        <v>9</v>
      </c>
      <c r="W13" s="929">
        <v>9.9</v>
      </c>
      <c r="X13" s="932">
        <v>6.7</v>
      </c>
      <c r="Y13" s="932">
        <v>9.1</v>
      </c>
      <c r="Z13" s="1010">
        <v>11</v>
      </c>
      <c r="AA13" s="1224">
        <v>6.6</v>
      </c>
      <c r="AB13" s="928">
        <v>8.1</v>
      </c>
      <c r="AC13" s="934">
        <v>11</v>
      </c>
      <c r="AD13" s="935">
        <v>5.6</v>
      </c>
    </row>
    <row r="14" spans="1:30" s="103" customFormat="1" ht="16.5" customHeight="1" x14ac:dyDescent="0.15">
      <c r="A14" s="1498"/>
      <c r="B14" s="440" t="s">
        <v>81</v>
      </c>
      <c r="C14" s="194" t="s">
        <v>10</v>
      </c>
      <c r="D14" s="967">
        <v>3.1</v>
      </c>
      <c r="E14" s="967">
        <v>3</v>
      </c>
      <c r="F14" s="967">
        <v>3</v>
      </c>
      <c r="G14" s="967">
        <v>2.8</v>
      </c>
      <c r="H14" s="967">
        <v>2.7</v>
      </c>
      <c r="I14" s="967">
        <v>3.2</v>
      </c>
      <c r="J14" s="967">
        <v>3.5</v>
      </c>
      <c r="K14" s="967">
        <v>3.3</v>
      </c>
      <c r="L14" s="984">
        <v>2.6</v>
      </c>
      <c r="M14" s="967">
        <v>2.6</v>
      </c>
      <c r="N14" s="967">
        <v>2.5</v>
      </c>
      <c r="O14" s="1101">
        <v>2.9</v>
      </c>
      <c r="P14" s="983">
        <v>3.2</v>
      </c>
      <c r="Q14" s="967">
        <v>2.4</v>
      </c>
      <c r="R14" s="967">
        <v>3</v>
      </c>
      <c r="S14" s="967">
        <v>3.1</v>
      </c>
      <c r="T14" s="967">
        <v>2.8</v>
      </c>
      <c r="U14" s="967">
        <v>2.9</v>
      </c>
      <c r="V14" s="967">
        <v>2.9</v>
      </c>
      <c r="W14" s="967">
        <v>3.4</v>
      </c>
      <c r="X14" s="984">
        <v>3.3</v>
      </c>
      <c r="Y14" s="984">
        <v>3</v>
      </c>
      <c r="Z14" s="984">
        <v>3.4</v>
      </c>
      <c r="AA14" s="1227">
        <v>3</v>
      </c>
      <c r="AB14" s="983">
        <v>3</v>
      </c>
      <c r="AC14" s="956">
        <v>3.5</v>
      </c>
      <c r="AD14" s="970">
        <v>2.4</v>
      </c>
    </row>
    <row r="15" spans="1:30" s="103" customFormat="1" ht="16.5" customHeight="1" x14ac:dyDescent="0.15">
      <c r="A15" s="1498"/>
      <c r="B15" s="441" t="s">
        <v>86</v>
      </c>
      <c r="C15" s="348" t="s">
        <v>10</v>
      </c>
      <c r="D15" s="1217" t="s">
        <v>4</v>
      </c>
      <c r="E15" s="1217" t="s">
        <v>4</v>
      </c>
      <c r="F15" s="1217" t="s">
        <v>4</v>
      </c>
      <c r="G15" s="1219">
        <v>1.2</v>
      </c>
      <c r="H15" s="1217" t="s">
        <v>4</v>
      </c>
      <c r="I15" s="1217" t="s">
        <v>4</v>
      </c>
      <c r="J15" s="1217" t="s">
        <v>4</v>
      </c>
      <c r="K15" s="1217" t="s">
        <v>4</v>
      </c>
      <c r="L15" s="1217" t="s">
        <v>4</v>
      </c>
      <c r="M15" s="1217">
        <v>1.5</v>
      </c>
      <c r="N15" s="1217" t="s">
        <v>4</v>
      </c>
      <c r="O15" s="1228" t="s">
        <v>4</v>
      </c>
      <c r="P15" s="1216" t="s">
        <v>4</v>
      </c>
      <c r="Q15" s="1217" t="s">
        <v>4</v>
      </c>
      <c r="R15" s="1217" t="s">
        <v>4</v>
      </c>
      <c r="S15" s="1217">
        <v>1.7</v>
      </c>
      <c r="T15" s="1217" t="s">
        <v>4</v>
      </c>
      <c r="U15" s="1217" t="s">
        <v>4</v>
      </c>
      <c r="V15" s="1217" t="s">
        <v>4</v>
      </c>
      <c r="W15" s="1217" t="s">
        <v>4</v>
      </c>
      <c r="X15" s="1220" t="s">
        <v>4</v>
      </c>
      <c r="Y15" s="1220">
        <v>1.9</v>
      </c>
      <c r="Z15" s="1220" t="s">
        <v>4</v>
      </c>
      <c r="AA15" s="1229" t="s">
        <v>4</v>
      </c>
      <c r="AB15" s="983">
        <v>1.6</v>
      </c>
      <c r="AC15" s="1221">
        <v>1.9</v>
      </c>
      <c r="AD15" s="1230">
        <v>1.2</v>
      </c>
    </row>
    <row r="16" spans="1:30" s="103" customFormat="1" ht="16.5" customHeight="1" x14ac:dyDescent="0.15">
      <c r="A16" s="1498"/>
      <c r="B16" s="820" t="s">
        <v>87</v>
      </c>
      <c r="C16" s="397" t="s">
        <v>10</v>
      </c>
      <c r="D16" s="398" t="s">
        <v>4</v>
      </c>
      <c r="E16" s="398" t="s">
        <v>4</v>
      </c>
      <c r="F16" s="398" t="s">
        <v>4</v>
      </c>
      <c r="G16" s="398">
        <v>140</v>
      </c>
      <c r="H16" s="398" t="s">
        <v>4</v>
      </c>
      <c r="I16" s="398" t="s">
        <v>4</v>
      </c>
      <c r="J16" s="398" t="s">
        <v>4</v>
      </c>
      <c r="K16" s="398" t="s">
        <v>4</v>
      </c>
      <c r="L16" s="398" t="s">
        <v>4</v>
      </c>
      <c r="M16" s="398">
        <v>140</v>
      </c>
      <c r="N16" s="398" t="s">
        <v>4</v>
      </c>
      <c r="O16" s="402" t="s">
        <v>4</v>
      </c>
      <c r="P16" s="418" t="s">
        <v>4</v>
      </c>
      <c r="Q16" s="398" t="s">
        <v>4</v>
      </c>
      <c r="R16" s="398" t="s">
        <v>4</v>
      </c>
      <c r="S16" s="398">
        <v>160</v>
      </c>
      <c r="T16" s="398" t="s">
        <v>4</v>
      </c>
      <c r="U16" s="398" t="s">
        <v>4</v>
      </c>
      <c r="V16" s="398" t="s">
        <v>4</v>
      </c>
      <c r="W16" s="398" t="s">
        <v>4</v>
      </c>
      <c r="X16" s="399" t="s">
        <v>4</v>
      </c>
      <c r="Y16" s="399">
        <v>160</v>
      </c>
      <c r="Z16" s="399" t="s">
        <v>4</v>
      </c>
      <c r="AA16" s="443" t="s">
        <v>4</v>
      </c>
      <c r="AB16" s="206">
        <v>150</v>
      </c>
      <c r="AC16" s="401">
        <v>160</v>
      </c>
      <c r="AD16" s="402">
        <v>140</v>
      </c>
    </row>
    <row r="17" spans="1:30" s="103" customFormat="1" ht="16.5" customHeight="1" thickBot="1" x14ac:dyDescent="0.2">
      <c r="A17" s="1499"/>
      <c r="B17" s="215" t="s">
        <v>88</v>
      </c>
      <c r="C17" s="216" t="s">
        <v>10</v>
      </c>
      <c r="D17" s="217" t="s">
        <v>4</v>
      </c>
      <c r="E17" s="217" t="s">
        <v>4</v>
      </c>
      <c r="F17" s="217" t="s">
        <v>4</v>
      </c>
      <c r="G17" s="217" t="s">
        <v>176</v>
      </c>
      <c r="H17" s="217" t="s">
        <v>4</v>
      </c>
      <c r="I17" s="217" t="s">
        <v>4</v>
      </c>
      <c r="J17" s="217" t="s">
        <v>4</v>
      </c>
      <c r="K17" s="217" t="s">
        <v>4</v>
      </c>
      <c r="L17" s="217" t="s">
        <v>4</v>
      </c>
      <c r="M17" s="217" t="s">
        <v>176</v>
      </c>
      <c r="N17" s="217" t="s">
        <v>4</v>
      </c>
      <c r="O17" s="326" t="s">
        <v>4</v>
      </c>
      <c r="P17" s="219" t="s">
        <v>4</v>
      </c>
      <c r="Q17" s="217" t="s">
        <v>4</v>
      </c>
      <c r="R17" s="217" t="s">
        <v>4</v>
      </c>
      <c r="S17" s="217" t="s">
        <v>176</v>
      </c>
      <c r="T17" s="217" t="s">
        <v>4</v>
      </c>
      <c r="U17" s="217" t="s">
        <v>4</v>
      </c>
      <c r="V17" s="217" t="s">
        <v>4</v>
      </c>
      <c r="W17" s="217" t="s">
        <v>4</v>
      </c>
      <c r="X17" s="220" t="s">
        <v>4</v>
      </c>
      <c r="Y17" s="220" t="s">
        <v>176</v>
      </c>
      <c r="Z17" s="220" t="s">
        <v>4</v>
      </c>
      <c r="AA17" s="328" t="s">
        <v>4</v>
      </c>
      <c r="AB17" s="555" t="s">
        <v>176</v>
      </c>
      <c r="AC17" s="154" t="s">
        <v>176</v>
      </c>
      <c r="AD17" s="218" t="s">
        <v>176</v>
      </c>
    </row>
    <row r="18" spans="1:30" s="103" customFormat="1" ht="16.5" customHeight="1" x14ac:dyDescent="0.15">
      <c r="A18" s="1446" t="s">
        <v>92</v>
      </c>
      <c r="B18" s="202" t="s">
        <v>72</v>
      </c>
      <c r="C18" s="203" t="s">
        <v>73</v>
      </c>
      <c r="D18" s="206" t="s">
        <v>172</v>
      </c>
      <c r="E18" s="821" t="s">
        <v>172</v>
      </c>
      <c r="F18" s="821" t="s">
        <v>172</v>
      </c>
      <c r="G18" s="821" t="s">
        <v>172</v>
      </c>
      <c r="H18" s="821" t="s">
        <v>172</v>
      </c>
      <c r="I18" s="821" t="s">
        <v>172</v>
      </c>
      <c r="J18" s="821" t="s">
        <v>172</v>
      </c>
      <c r="K18" s="821" t="s">
        <v>172</v>
      </c>
      <c r="L18" s="821" t="s">
        <v>172</v>
      </c>
      <c r="M18" s="825">
        <v>97</v>
      </c>
      <c r="N18" s="821" t="s">
        <v>172</v>
      </c>
      <c r="O18" s="822" t="s">
        <v>172</v>
      </c>
      <c r="P18" s="206" t="s">
        <v>172</v>
      </c>
      <c r="Q18" s="821" t="s">
        <v>172</v>
      </c>
      <c r="R18" s="821" t="s">
        <v>172</v>
      </c>
      <c r="S18" s="821" t="s">
        <v>172</v>
      </c>
      <c r="T18" s="821" t="s">
        <v>172</v>
      </c>
      <c r="U18" s="821" t="s">
        <v>172</v>
      </c>
      <c r="V18" s="821" t="s">
        <v>172</v>
      </c>
      <c r="W18" s="821" t="s">
        <v>172</v>
      </c>
      <c r="X18" s="264" t="s">
        <v>172</v>
      </c>
      <c r="Y18" s="264" t="s">
        <v>172</v>
      </c>
      <c r="Z18" s="904">
        <v>95</v>
      </c>
      <c r="AA18" s="367">
        <v>76</v>
      </c>
      <c r="AB18" s="114">
        <v>99</v>
      </c>
      <c r="AC18" s="110" t="s">
        <v>172</v>
      </c>
      <c r="AD18" s="135">
        <v>76</v>
      </c>
    </row>
    <row r="19" spans="1:30" s="103" customFormat="1" ht="16.5" customHeight="1" x14ac:dyDescent="0.15">
      <c r="A19" s="1498"/>
      <c r="B19" s="192" t="s">
        <v>0</v>
      </c>
      <c r="C19" s="182" t="s">
        <v>4</v>
      </c>
      <c r="D19" s="185">
        <v>7</v>
      </c>
      <c r="E19" s="187">
        <v>6.9</v>
      </c>
      <c r="F19" s="187">
        <v>7</v>
      </c>
      <c r="G19" s="187">
        <v>6.9</v>
      </c>
      <c r="H19" s="187">
        <v>6.9</v>
      </c>
      <c r="I19" s="187">
        <v>6.9</v>
      </c>
      <c r="J19" s="187">
        <v>6.9</v>
      </c>
      <c r="K19" s="187">
        <v>7</v>
      </c>
      <c r="L19" s="187">
        <v>7</v>
      </c>
      <c r="M19" s="187">
        <v>6.7</v>
      </c>
      <c r="N19" s="187">
        <v>6.9</v>
      </c>
      <c r="O19" s="184">
        <v>6.8</v>
      </c>
      <c r="P19" s="185">
        <v>6.9</v>
      </c>
      <c r="Q19" s="187">
        <v>6.9</v>
      </c>
      <c r="R19" s="187">
        <v>7.1</v>
      </c>
      <c r="S19" s="187">
        <v>6.7</v>
      </c>
      <c r="T19" s="187">
        <v>6.7</v>
      </c>
      <c r="U19" s="187">
        <v>6.8</v>
      </c>
      <c r="V19" s="187">
        <v>6.6</v>
      </c>
      <c r="W19" s="187">
        <v>6.7</v>
      </c>
      <c r="X19" s="257">
        <v>6.8</v>
      </c>
      <c r="Y19" s="257">
        <v>6.8</v>
      </c>
      <c r="Z19" s="257">
        <v>6.6</v>
      </c>
      <c r="AA19" s="258">
        <v>6.6</v>
      </c>
      <c r="AB19" s="927" t="s">
        <v>136</v>
      </c>
      <c r="AC19" s="187">
        <v>7.1</v>
      </c>
      <c r="AD19" s="184">
        <v>6.6</v>
      </c>
    </row>
    <row r="20" spans="1:30" s="103" customFormat="1" ht="16.5" customHeight="1" x14ac:dyDescent="0.15">
      <c r="A20" s="1498"/>
      <c r="B20" s="192" t="s">
        <v>1</v>
      </c>
      <c r="C20" s="182" t="s">
        <v>10</v>
      </c>
      <c r="D20" s="953">
        <v>3.5</v>
      </c>
      <c r="E20" s="972">
        <v>3.8</v>
      </c>
      <c r="F20" s="972">
        <v>3.8</v>
      </c>
      <c r="G20" s="972">
        <v>3.7</v>
      </c>
      <c r="H20" s="972">
        <v>3</v>
      </c>
      <c r="I20" s="972">
        <v>3.2</v>
      </c>
      <c r="J20" s="972">
        <v>2.9</v>
      </c>
      <c r="K20" s="972">
        <v>2.6</v>
      </c>
      <c r="L20" s="972">
        <v>2.7</v>
      </c>
      <c r="M20" s="972">
        <v>2.9</v>
      </c>
      <c r="N20" s="972">
        <v>2.8</v>
      </c>
      <c r="O20" s="1103">
        <v>2.8</v>
      </c>
      <c r="P20" s="953">
        <v>3.1</v>
      </c>
      <c r="Q20" s="972">
        <v>2.7</v>
      </c>
      <c r="R20" s="972">
        <v>3.4</v>
      </c>
      <c r="S20" s="972">
        <v>3.7</v>
      </c>
      <c r="T20" s="972">
        <v>4</v>
      </c>
      <c r="U20" s="972">
        <v>4.4000000000000004</v>
      </c>
      <c r="V20" s="972">
        <v>5</v>
      </c>
      <c r="W20" s="972">
        <v>5.3</v>
      </c>
      <c r="X20" s="1102">
        <v>6.4</v>
      </c>
      <c r="Y20" s="1102">
        <v>4.7</v>
      </c>
      <c r="Z20" s="1102">
        <v>5</v>
      </c>
      <c r="AA20" s="1231">
        <v>5.0999999999999996</v>
      </c>
      <c r="AB20" s="928">
        <v>3.8</v>
      </c>
      <c r="AC20" s="934">
        <v>6.4</v>
      </c>
      <c r="AD20" s="935">
        <v>2.6</v>
      </c>
    </row>
    <row r="21" spans="1:30" s="103" customFormat="1" ht="16.5" customHeight="1" x14ac:dyDescent="0.15">
      <c r="A21" s="1498"/>
      <c r="B21" s="192" t="s">
        <v>16</v>
      </c>
      <c r="C21" s="293" t="s">
        <v>10</v>
      </c>
      <c r="D21" s="953">
        <v>1.5</v>
      </c>
      <c r="E21" s="972">
        <v>1.8</v>
      </c>
      <c r="F21" s="972">
        <v>1.8</v>
      </c>
      <c r="G21" s="972">
        <v>1.6</v>
      </c>
      <c r="H21" s="972">
        <v>1.1000000000000001</v>
      </c>
      <c r="I21" s="972">
        <v>1.2</v>
      </c>
      <c r="J21" s="972">
        <v>1.5</v>
      </c>
      <c r="K21" s="972">
        <v>1.4</v>
      </c>
      <c r="L21" s="972">
        <v>1.2</v>
      </c>
      <c r="M21" s="972">
        <v>1.1000000000000001</v>
      </c>
      <c r="N21" s="972">
        <v>1</v>
      </c>
      <c r="O21" s="1103">
        <v>1.2</v>
      </c>
      <c r="P21" s="953">
        <v>1.4</v>
      </c>
      <c r="Q21" s="972">
        <v>1.3</v>
      </c>
      <c r="R21" s="972">
        <v>1.3</v>
      </c>
      <c r="S21" s="972">
        <v>1.6</v>
      </c>
      <c r="T21" s="972">
        <v>1.8</v>
      </c>
      <c r="U21" s="972">
        <v>2.1</v>
      </c>
      <c r="V21" s="972">
        <v>2.5</v>
      </c>
      <c r="W21" s="972">
        <v>2.7</v>
      </c>
      <c r="X21" s="1102">
        <v>2.1</v>
      </c>
      <c r="Y21" s="1102">
        <v>2.2000000000000002</v>
      </c>
      <c r="Z21" s="1102">
        <v>2.1</v>
      </c>
      <c r="AA21" s="1231">
        <v>2.4</v>
      </c>
      <c r="AB21" s="928">
        <v>1.7</v>
      </c>
      <c r="AC21" s="972">
        <v>2.7</v>
      </c>
      <c r="AD21" s="935">
        <v>1</v>
      </c>
    </row>
    <row r="22" spans="1:30" s="103" customFormat="1" ht="16.5" customHeight="1" x14ac:dyDescent="0.15">
      <c r="A22" s="1498"/>
      <c r="B22" s="192" t="s">
        <v>2</v>
      </c>
      <c r="C22" s="293" t="s">
        <v>10</v>
      </c>
      <c r="D22" s="114">
        <v>2</v>
      </c>
      <c r="E22" s="110">
        <v>2</v>
      </c>
      <c r="F22" s="110">
        <v>2</v>
      </c>
      <c r="G22" s="110">
        <v>2</v>
      </c>
      <c r="H22" s="110">
        <v>1</v>
      </c>
      <c r="I22" s="110">
        <v>2</v>
      </c>
      <c r="J22" s="110">
        <v>2</v>
      </c>
      <c r="K22" s="110">
        <v>2</v>
      </c>
      <c r="L22" s="110">
        <v>2</v>
      </c>
      <c r="M22" s="110">
        <v>3</v>
      </c>
      <c r="N22" s="110">
        <v>2</v>
      </c>
      <c r="O22" s="135">
        <v>2</v>
      </c>
      <c r="P22" s="114">
        <v>2</v>
      </c>
      <c r="Q22" s="110">
        <v>2</v>
      </c>
      <c r="R22" s="110">
        <v>2</v>
      </c>
      <c r="S22" s="110">
        <v>2</v>
      </c>
      <c r="T22" s="110">
        <v>3</v>
      </c>
      <c r="U22" s="110">
        <v>3</v>
      </c>
      <c r="V22" s="110">
        <v>3</v>
      </c>
      <c r="W22" s="110">
        <v>2</v>
      </c>
      <c r="X22" s="259">
        <v>2</v>
      </c>
      <c r="Y22" s="259">
        <v>3</v>
      </c>
      <c r="Z22" s="259">
        <v>3</v>
      </c>
      <c r="AA22" s="260">
        <v>5</v>
      </c>
      <c r="AB22" s="114">
        <v>2</v>
      </c>
      <c r="AC22" s="110">
        <v>5</v>
      </c>
      <c r="AD22" s="135">
        <v>1</v>
      </c>
    </row>
    <row r="23" spans="1:30" s="103" customFormat="1" ht="16.5" customHeight="1" x14ac:dyDescent="0.15">
      <c r="A23" s="1498"/>
      <c r="B23" s="192" t="s">
        <v>3</v>
      </c>
      <c r="C23" s="293" t="s">
        <v>10</v>
      </c>
      <c r="D23" s="928">
        <v>6.8</v>
      </c>
      <c r="E23" s="934">
        <v>6.5</v>
      </c>
      <c r="F23" s="934">
        <v>6.6</v>
      </c>
      <c r="G23" s="934">
        <v>6.8</v>
      </c>
      <c r="H23" s="972">
        <v>6.4</v>
      </c>
      <c r="I23" s="972">
        <v>6.5</v>
      </c>
      <c r="J23" s="934">
        <v>6.1</v>
      </c>
      <c r="K23" s="934">
        <v>6.4</v>
      </c>
      <c r="L23" s="934">
        <v>5.9</v>
      </c>
      <c r="M23" s="934">
        <v>6.3</v>
      </c>
      <c r="N23" s="934">
        <v>6.3</v>
      </c>
      <c r="O23" s="935">
        <v>6.4</v>
      </c>
      <c r="P23" s="928">
        <v>5.4</v>
      </c>
      <c r="Q23" s="934">
        <v>5</v>
      </c>
      <c r="R23" s="934">
        <v>5.5</v>
      </c>
      <c r="S23" s="934">
        <v>6.3</v>
      </c>
      <c r="T23" s="934">
        <v>6.6</v>
      </c>
      <c r="U23" s="934">
        <v>6.4</v>
      </c>
      <c r="V23" s="934">
        <v>6.4</v>
      </c>
      <c r="W23" s="934">
        <v>7.1</v>
      </c>
      <c r="X23" s="1013">
        <v>7.2</v>
      </c>
      <c r="Y23" s="1013">
        <v>6.7</v>
      </c>
      <c r="Z23" s="1013">
        <v>7.1</v>
      </c>
      <c r="AA23" s="1121">
        <v>8</v>
      </c>
      <c r="AB23" s="928">
        <v>6.4</v>
      </c>
      <c r="AC23" s="934">
        <v>8</v>
      </c>
      <c r="AD23" s="935">
        <v>5</v>
      </c>
    </row>
    <row r="24" spans="1:30" s="103" customFormat="1" ht="16.5" customHeight="1" x14ac:dyDescent="0.15">
      <c r="A24" s="1498"/>
      <c r="B24" s="193" t="s">
        <v>76</v>
      </c>
      <c r="C24" s="298" t="s">
        <v>10</v>
      </c>
      <c r="D24" s="941">
        <v>7</v>
      </c>
      <c r="E24" s="1104">
        <v>6.2</v>
      </c>
      <c r="F24" s="1104">
        <v>6.5</v>
      </c>
      <c r="G24" s="1104">
        <v>6.1</v>
      </c>
      <c r="H24" s="1104">
        <v>5.9</v>
      </c>
      <c r="I24" s="1104">
        <v>5.3</v>
      </c>
      <c r="J24" s="1104">
        <v>5.5</v>
      </c>
      <c r="K24" s="1104">
        <v>5.6</v>
      </c>
      <c r="L24" s="1104">
        <v>5.3</v>
      </c>
      <c r="M24" s="1104">
        <v>5.6</v>
      </c>
      <c r="N24" s="1104">
        <v>5.7</v>
      </c>
      <c r="O24" s="1232">
        <v>5.9</v>
      </c>
      <c r="P24" s="941">
        <v>5.2</v>
      </c>
      <c r="Q24" s="1104">
        <v>5.2</v>
      </c>
      <c r="R24" s="1104">
        <v>5.5</v>
      </c>
      <c r="S24" s="1104">
        <v>6.8</v>
      </c>
      <c r="T24" s="1104">
        <v>6.9</v>
      </c>
      <c r="U24" s="1104">
        <v>6.6</v>
      </c>
      <c r="V24" s="1104">
        <v>7.6</v>
      </c>
      <c r="W24" s="1104">
        <v>6.2</v>
      </c>
      <c r="X24" s="1004">
        <v>5.7</v>
      </c>
      <c r="Y24" s="1004">
        <v>6</v>
      </c>
      <c r="Z24" s="1004">
        <v>6.3</v>
      </c>
      <c r="AA24" s="1233">
        <v>7</v>
      </c>
      <c r="AB24" s="939">
        <v>6.1</v>
      </c>
      <c r="AC24" s="942">
        <v>7.6</v>
      </c>
      <c r="AD24" s="943">
        <v>5.2</v>
      </c>
    </row>
    <row r="25" spans="1:30" s="103" customFormat="1" ht="16.5" customHeight="1" x14ac:dyDescent="0.15">
      <c r="A25" s="1498"/>
      <c r="B25" s="202" t="s">
        <v>77</v>
      </c>
      <c r="C25" s="299" t="s">
        <v>10</v>
      </c>
      <c r="D25" s="976" t="s">
        <v>173</v>
      </c>
      <c r="E25" s="980" t="s">
        <v>173</v>
      </c>
      <c r="F25" s="980" t="s">
        <v>173</v>
      </c>
      <c r="G25" s="980" t="s">
        <v>173</v>
      </c>
      <c r="H25" s="980" t="s">
        <v>173</v>
      </c>
      <c r="I25" s="980" t="s">
        <v>173</v>
      </c>
      <c r="J25" s="980" t="s">
        <v>173</v>
      </c>
      <c r="K25" s="980" t="s">
        <v>173</v>
      </c>
      <c r="L25" s="980" t="s">
        <v>173</v>
      </c>
      <c r="M25" s="980" t="s">
        <v>173</v>
      </c>
      <c r="N25" s="980" t="s">
        <v>173</v>
      </c>
      <c r="O25" s="981" t="s">
        <v>173</v>
      </c>
      <c r="P25" s="976" t="s">
        <v>173</v>
      </c>
      <c r="Q25" s="980" t="s">
        <v>173</v>
      </c>
      <c r="R25" s="980" t="s">
        <v>173</v>
      </c>
      <c r="S25" s="980" t="s">
        <v>173</v>
      </c>
      <c r="T25" s="980" t="s">
        <v>173</v>
      </c>
      <c r="U25" s="980" t="s">
        <v>173</v>
      </c>
      <c r="V25" s="980" t="s">
        <v>173</v>
      </c>
      <c r="W25" s="1105">
        <v>0.1</v>
      </c>
      <c r="X25" s="1057">
        <v>0.5</v>
      </c>
      <c r="Y25" s="1057" t="s">
        <v>173</v>
      </c>
      <c r="Z25" s="1057">
        <v>0.1</v>
      </c>
      <c r="AA25" s="1123" t="s">
        <v>173</v>
      </c>
      <c r="AB25" s="976" t="s">
        <v>173</v>
      </c>
      <c r="AC25" s="980">
        <v>0.5</v>
      </c>
      <c r="AD25" s="981" t="s">
        <v>173</v>
      </c>
    </row>
    <row r="26" spans="1:30" s="103" customFormat="1" ht="16.5" customHeight="1" x14ac:dyDescent="0.15">
      <c r="A26" s="1498"/>
      <c r="B26" s="192" t="s">
        <v>78</v>
      </c>
      <c r="C26" s="293" t="s">
        <v>10</v>
      </c>
      <c r="D26" s="928">
        <v>0.7</v>
      </c>
      <c r="E26" s="934">
        <v>0.5</v>
      </c>
      <c r="F26" s="934">
        <v>0.5</v>
      </c>
      <c r="G26" s="934">
        <v>0.5</v>
      </c>
      <c r="H26" s="934">
        <v>0.2</v>
      </c>
      <c r="I26" s="934">
        <v>0.5</v>
      </c>
      <c r="J26" s="934">
        <v>0.2</v>
      </c>
      <c r="K26" s="934">
        <v>0.5</v>
      </c>
      <c r="L26" s="934">
        <v>0.1</v>
      </c>
      <c r="M26" s="934">
        <v>0.3</v>
      </c>
      <c r="N26" s="934">
        <v>0.4</v>
      </c>
      <c r="O26" s="935">
        <v>0.5</v>
      </c>
      <c r="P26" s="928">
        <v>0.1</v>
      </c>
      <c r="Q26" s="934">
        <v>0.2</v>
      </c>
      <c r="R26" s="934">
        <v>0.3</v>
      </c>
      <c r="S26" s="934">
        <v>0.6</v>
      </c>
      <c r="T26" s="934">
        <v>0.9</v>
      </c>
      <c r="U26" s="934">
        <v>0.6</v>
      </c>
      <c r="V26" s="934">
        <v>0.8</v>
      </c>
      <c r="W26" s="972">
        <v>0.7</v>
      </c>
      <c r="X26" s="1102">
        <v>0.6</v>
      </c>
      <c r="Y26" s="1102">
        <v>0.5</v>
      </c>
      <c r="Z26" s="1013">
        <v>1.1000000000000001</v>
      </c>
      <c r="AA26" s="1121">
        <v>0.8</v>
      </c>
      <c r="AB26" s="928">
        <v>0.5</v>
      </c>
      <c r="AC26" s="934">
        <v>1.1000000000000001</v>
      </c>
      <c r="AD26" s="935">
        <v>0.1</v>
      </c>
    </row>
    <row r="27" spans="1:30" s="103" customFormat="1" ht="16.5" customHeight="1" x14ac:dyDescent="0.15">
      <c r="A27" s="1498"/>
      <c r="B27" s="192" t="s">
        <v>79</v>
      </c>
      <c r="C27" s="293" t="s">
        <v>10</v>
      </c>
      <c r="D27" s="928" t="s">
        <v>173</v>
      </c>
      <c r="E27" s="934" t="s">
        <v>173</v>
      </c>
      <c r="F27" s="934">
        <v>0.1</v>
      </c>
      <c r="G27" s="934" t="s">
        <v>173</v>
      </c>
      <c r="H27" s="934" t="s">
        <v>173</v>
      </c>
      <c r="I27" s="934" t="s">
        <v>173</v>
      </c>
      <c r="J27" s="934" t="s">
        <v>173</v>
      </c>
      <c r="K27" s="934" t="s">
        <v>173</v>
      </c>
      <c r="L27" s="934" t="s">
        <v>173</v>
      </c>
      <c r="M27" s="934" t="s">
        <v>173</v>
      </c>
      <c r="N27" s="934" t="s">
        <v>173</v>
      </c>
      <c r="O27" s="935" t="s">
        <v>173</v>
      </c>
      <c r="P27" s="928" t="s">
        <v>173</v>
      </c>
      <c r="Q27" s="934" t="s">
        <v>173</v>
      </c>
      <c r="R27" s="934" t="s">
        <v>173</v>
      </c>
      <c r="S27" s="934" t="s">
        <v>173</v>
      </c>
      <c r="T27" s="934" t="s">
        <v>173</v>
      </c>
      <c r="U27" s="934" t="s">
        <v>173</v>
      </c>
      <c r="V27" s="934" t="s">
        <v>173</v>
      </c>
      <c r="W27" s="972" t="s">
        <v>173</v>
      </c>
      <c r="X27" s="1013">
        <v>0.1</v>
      </c>
      <c r="Y27" s="1013" t="s">
        <v>173</v>
      </c>
      <c r="Z27" s="1013">
        <v>0.1</v>
      </c>
      <c r="AA27" s="1121" t="s">
        <v>173</v>
      </c>
      <c r="AB27" s="928" t="s">
        <v>173</v>
      </c>
      <c r="AC27" s="934">
        <v>0.1</v>
      </c>
      <c r="AD27" s="935" t="s">
        <v>173</v>
      </c>
    </row>
    <row r="28" spans="1:30" s="103" customFormat="1" ht="16.5" customHeight="1" x14ac:dyDescent="0.15">
      <c r="A28" s="1498"/>
      <c r="B28" s="235" t="s">
        <v>80</v>
      </c>
      <c r="C28" s="301" t="s">
        <v>10</v>
      </c>
      <c r="D28" s="947">
        <v>6.3</v>
      </c>
      <c r="E28" s="949">
        <v>5.7</v>
      </c>
      <c r="F28" s="949">
        <v>5.9</v>
      </c>
      <c r="G28" s="949">
        <v>5.6</v>
      </c>
      <c r="H28" s="949">
        <v>5.7</v>
      </c>
      <c r="I28" s="949">
        <v>4.8</v>
      </c>
      <c r="J28" s="949">
        <v>5.3</v>
      </c>
      <c r="K28" s="949">
        <v>5.0999999999999996</v>
      </c>
      <c r="L28" s="949">
        <v>5.2</v>
      </c>
      <c r="M28" s="949">
        <v>5.3</v>
      </c>
      <c r="N28" s="949">
        <v>5.3</v>
      </c>
      <c r="O28" s="950">
        <v>5.4</v>
      </c>
      <c r="P28" s="947">
        <v>5.0999999999999996</v>
      </c>
      <c r="Q28" s="949">
        <v>5</v>
      </c>
      <c r="R28" s="949">
        <v>5.2</v>
      </c>
      <c r="S28" s="948">
        <v>6.2</v>
      </c>
      <c r="T28" s="948">
        <v>6</v>
      </c>
      <c r="U28" s="949">
        <v>6</v>
      </c>
      <c r="V28" s="949">
        <v>6.8</v>
      </c>
      <c r="W28" s="948">
        <v>5.4</v>
      </c>
      <c r="X28" s="1034">
        <v>4.5</v>
      </c>
      <c r="Y28" s="1034">
        <v>5.5</v>
      </c>
      <c r="Z28" s="1034">
        <v>5</v>
      </c>
      <c r="AA28" s="952">
        <v>6.2</v>
      </c>
      <c r="AB28" s="947">
        <v>5.5</v>
      </c>
      <c r="AC28" s="949">
        <v>6.8</v>
      </c>
      <c r="AD28" s="1193">
        <v>4.5</v>
      </c>
    </row>
    <row r="29" spans="1:30" s="103" customFormat="1" ht="16.5" customHeight="1" x14ac:dyDescent="0.15">
      <c r="A29" s="1498"/>
      <c r="B29" s="193" t="s">
        <v>109</v>
      </c>
      <c r="C29" s="298" t="s">
        <v>10</v>
      </c>
      <c r="D29" s="983">
        <v>0.79</v>
      </c>
      <c r="E29" s="956">
        <v>0.85</v>
      </c>
      <c r="F29" s="956">
        <v>0.96</v>
      </c>
      <c r="G29" s="955">
        <v>0.63</v>
      </c>
      <c r="H29" s="956">
        <v>0.75</v>
      </c>
      <c r="I29" s="956">
        <v>0.16</v>
      </c>
      <c r="J29" s="956">
        <v>0.26</v>
      </c>
      <c r="K29" s="956">
        <v>0.1</v>
      </c>
      <c r="L29" s="955">
        <v>0.13</v>
      </c>
      <c r="M29" s="955">
        <v>0.45</v>
      </c>
      <c r="N29" s="955">
        <v>0.63</v>
      </c>
      <c r="O29" s="970">
        <v>0.42</v>
      </c>
      <c r="P29" s="983">
        <v>0.11</v>
      </c>
      <c r="Q29" s="956">
        <v>0.32</v>
      </c>
      <c r="R29" s="956">
        <v>0.26</v>
      </c>
      <c r="S29" s="956">
        <v>0.7</v>
      </c>
      <c r="T29" s="956">
        <v>0.5</v>
      </c>
      <c r="U29" s="956">
        <v>0.6</v>
      </c>
      <c r="V29" s="956">
        <v>0.61</v>
      </c>
      <c r="W29" s="956">
        <v>0.71</v>
      </c>
      <c r="X29" s="1108">
        <v>0.57999999999999996</v>
      </c>
      <c r="Y29" s="1108">
        <v>0.25</v>
      </c>
      <c r="Z29" s="1108">
        <v>0.54</v>
      </c>
      <c r="AA29" s="1234">
        <v>0.82</v>
      </c>
      <c r="AB29" s="983">
        <v>0.51</v>
      </c>
      <c r="AC29" s="956">
        <v>0.96</v>
      </c>
      <c r="AD29" s="970">
        <v>0.1</v>
      </c>
    </row>
    <row r="30" spans="1:30" s="103" customFormat="1" ht="16.5" customHeight="1" thickBot="1" x14ac:dyDescent="0.2">
      <c r="A30" s="1499"/>
      <c r="B30" s="823" t="s">
        <v>86</v>
      </c>
      <c r="C30" s="286" t="s">
        <v>10</v>
      </c>
      <c r="D30" s="988" t="s">
        <v>4</v>
      </c>
      <c r="E30" s="991" t="s">
        <v>4</v>
      </c>
      <c r="F30" s="991" t="s">
        <v>4</v>
      </c>
      <c r="G30" s="991">
        <v>0.37</v>
      </c>
      <c r="H30" s="991" t="s">
        <v>4</v>
      </c>
      <c r="I30" s="991" t="s">
        <v>4</v>
      </c>
      <c r="J30" s="991" t="s">
        <v>4</v>
      </c>
      <c r="K30" s="991" t="s">
        <v>4</v>
      </c>
      <c r="L30" s="991" t="s">
        <v>4</v>
      </c>
      <c r="M30" s="991">
        <v>0.36</v>
      </c>
      <c r="N30" s="991" t="s">
        <v>4</v>
      </c>
      <c r="O30" s="1111" t="s">
        <v>4</v>
      </c>
      <c r="P30" s="988" t="s">
        <v>4</v>
      </c>
      <c r="Q30" s="991" t="s">
        <v>4</v>
      </c>
      <c r="R30" s="991" t="s">
        <v>4</v>
      </c>
      <c r="S30" s="991">
        <v>0.62</v>
      </c>
      <c r="T30" s="991" t="s">
        <v>4</v>
      </c>
      <c r="U30" s="991" t="s">
        <v>4</v>
      </c>
      <c r="V30" s="991" t="s">
        <v>4</v>
      </c>
      <c r="W30" s="991" t="s">
        <v>4</v>
      </c>
      <c r="X30" s="1110" t="s">
        <v>4</v>
      </c>
      <c r="Y30" s="1110">
        <v>0.15</v>
      </c>
      <c r="Z30" s="1110" t="s">
        <v>4</v>
      </c>
      <c r="AA30" s="1235" t="s">
        <v>4</v>
      </c>
      <c r="AB30" s="988">
        <v>0.38</v>
      </c>
      <c r="AC30" s="1109">
        <v>0.62</v>
      </c>
      <c r="AD30" s="1111">
        <v>0.15</v>
      </c>
    </row>
    <row r="31" spans="1:30" ht="16.5" customHeight="1" thickBot="1" x14ac:dyDescent="0.2">
      <c r="A31" s="173" t="s">
        <v>111</v>
      </c>
      <c r="B31" s="356"/>
      <c r="C31" s="357"/>
      <c r="D31" s="452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760"/>
      <c r="P31" s="333"/>
      <c r="Q31" s="452"/>
      <c r="R31" s="452"/>
      <c r="S31" s="452"/>
      <c r="T31" s="452"/>
      <c r="U31" s="452"/>
      <c r="V31" s="452"/>
      <c r="W31" s="452"/>
      <c r="X31" s="455"/>
      <c r="Y31" s="455"/>
      <c r="Z31" s="455"/>
      <c r="AA31" s="452"/>
      <c r="AB31" s="633"/>
      <c r="AC31" s="452"/>
      <c r="AD31" s="634"/>
    </row>
    <row r="32" spans="1:30" s="103" customFormat="1" ht="16.5" customHeight="1" x14ac:dyDescent="0.15">
      <c r="A32" s="1446" t="s">
        <v>84</v>
      </c>
      <c r="B32" s="444" t="s">
        <v>72</v>
      </c>
      <c r="C32" s="203" t="s">
        <v>73</v>
      </c>
      <c r="D32" s="1112">
        <v>4</v>
      </c>
      <c r="E32" s="1094">
        <v>4.5</v>
      </c>
      <c r="F32" s="1094">
        <v>4.5</v>
      </c>
      <c r="G32" s="1094">
        <v>4.5</v>
      </c>
      <c r="H32" s="1094">
        <v>4.5</v>
      </c>
      <c r="I32" s="1094">
        <v>5</v>
      </c>
      <c r="J32" s="1094">
        <v>4.5</v>
      </c>
      <c r="K32" s="1112">
        <v>5</v>
      </c>
      <c r="L32" s="1112">
        <v>4.5</v>
      </c>
      <c r="M32" s="1112">
        <v>5</v>
      </c>
      <c r="N32" s="1112">
        <v>4.5</v>
      </c>
      <c r="O32" s="1113">
        <v>5</v>
      </c>
      <c r="P32" s="1114">
        <v>4.5</v>
      </c>
      <c r="Q32" s="1112">
        <v>5</v>
      </c>
      <c r="R32" s="1094">
        <v>4</v>
      </c>
      <c r="S32" s="1112">
        <v>4</v>
      </c>
      <c r="T32" s="1094">
        <v>4</v>
      </c>
      <c r="U32" s="1094">
        <v>3.5</v>
      </c>
      <c r="V32" s="1094">
        <v>3.5</v>
      </c>
      <c r="W32" s="1094">
        <v>3.5</v>
      </c>
      <c r="X32" s="1095">
        <v>3.5</v>
      </c>
      <c r="Y32" s="1097">
        <v>3</v>
      </c>
      <c r="Z32" s="1095">
        <v>3.5</v>
      </c>
      <c r="AA32" s="1236">
        <v>3.5</v>
      </c>
      <c r="AB32" s="1093">
        <v>4</v>
      </c>
      <c r="AC32" s="1207">
        <v>5</v>
      </c>
      <c r="AD32" s="1096">
        <v>3</v>
      </c>
    </row>
    <row r="33" spans="1:30" s="103" customFormat="1" ht="16.5" customHeight="1" x14ac:dyDescent="0.15">
      <c r="A33" s="1498"/>
      <c r="B33" s="181" t="s">
        <v>0</v>
      </c>
      <c r="C33" s="182" t="s">
        <v>4</v>
      </c>
      <c r="D33" s="183">
        <v>7</v>
      </c>
      <c r="E33" s="183">
        <v>7</v>
      </c>
      <c r="F33" s="183">
        <v>6.9</v>
      </c>
      <c r="G33" s="183">
        <v>6.8</v>
      </c>
      <c r="H33" s="183">
        <v>6.9</v>
      </c>
      <c r="I33" s="183">
        <v>6.9</v>
      </c>
      <c r="J33" s="183">
        <v>6.9</v>
      </c>
      <c r="K33" s="183">
        <v>6.9</v>
      </c>
      <c r="L33" s="183">
        <v>6.9</v>
      </c>
      <c r="M33" s="183">
        <v>6.9</v>
      </c>
      <c r="N33" s="183">
        <v>6.8</v>
      </c>
      <c r="O33" s="184">
        <v>6.9</v>
      </c>
      <c r="P33" s="185">
        <v>6.9</v>
      </c>
      <c r="Q33" s="183">
        <v>7.1</v>
      </c>
      <c r="R33" s="183">
        <v>6.9</v>
      </c>
      <c r="S33" s="183">
        <v>7</v>
      </c>
      <c r="T33" s="183">
        <v>7</v>
      </c>
      <c r="U33" s="183">
        <v>7.1</v>
      </c>
      <c r="V33" s="183">
        <v>7.2</v>
      </c>
      <c r="W33" s="183">
        <v>7.2</v>
      </c>
      <c r="X33" s="186">
        <v>7.2</v>
      </c>
      <c r="Y33" s="186">
        <v>7.2</v>
      </c>
      <c r="Z33" s="186">
        <v>7.3</v>
      </c>
      <c r="AA33" s="438">
        <v>7.3</v>
      </c>
      <c r="AB33" s="927" t="s">
        <v>136</v>
      </c>
      <c r="AC33" s="187">
        <v>7.3</v>
      </c>
      <c r="AD33" s="184">
        <v>6.8</v>
      </c>
    </row>
    <row r="34" spans="1:30" s="103" customFormat="1" ht="16.5" customHeight="1" x14ac:dyDescent="0.15">
      <c r="A34" s="1498"/>
      <c r="B34" s="188" t="s">
        <v>1</v>
      </c>
      <c r="C34" s="182" t="s">
        <v>10</v>
      </c>
      <c r="D34" s="189">
        <v>85</v>
      </c>
      <c r="E34" s="189">
        <v>99</v>
      </c>
      <c r="F34" s="189">
        <v>110</v>
      </c>
      <c r="G34" s="189">
        <v>96</v>
      </c>
      <c r="H34" s="189">
        <v>110</v>
      </c>
      <c r="I34" s="189">
        <v>95</v>
      </c>
      <c r="J34" s="189">
        <v>100</v>
      </c>
      <c r="K34" s="189">
        <v>120</v>
      </c>
      <c r="L34" s="189">
        <v>91</v>
      </c>
      <c r="M34" s="189">
        <v>100</v>
      </c>
      <c r="N34" s="189">
        <v>110</v>
      </c>
      <c r="O34" s="135">
        <v>100</v>
      </c>
      <c r="P34" s="114">
        <v>120</v>
      </c>
      <c r="Q34" s="189">
        <v>67</v>
      </c>
      <c r="R34" s="189">
        <v>93</v>
      </c>
      <c r="S34" s="189">
        <v>120</v>
      </c>
      <c r="T34" s="189">
        <v>100</v>
      </c>
      <c r="U34" s="189">
        <v>98</v>
      </c>
      <c r="V34" s="189">
        <v>110</v>
      </c>
      <c r="W34" s="189">
        <v>110</v>
      </c>
      <c r="X34" s="190">
        <v>110</v>
      </c>
      <c r="Y34" s="190">
        <v>120</v>
      </c>
      <c r="Z34" s="190">
        <v>120</v>
      </c>
      <c r="AA34" s="278">
        <v>110</v>
      </c>
      <c r="AB34" s="114">
        <v>100</v>
      </c>
      <c r="AC34" s="110">
        <v>120</v>
      </c>
      <c r="AD34" s="135">
        <v>67</v>
      </c>
    </row>
    <row r="35" spans="1:30" s="103" customFormat="1" ht="16.5" customHeight="1" x14ac:dyDescent="0.15">
      <c r="A35" s="1498"/>
      <c r="B35" s="188" t="s">
        <v>85</v>
      </c>
      <c r="C35" s="182" t="s">
        <v>10</v>
      </c>
      <c r="D35" s="189" t="s">
        <v>4</v>
      </c>
      <c r="E35" s="189">
        <v>58</v>
      </c>
      <c r="F35" s="189" t="s">
        <v>4</v>
      </c>
      <c r="G35" s="189">
        <v>56</v>
      </c>
      <c r="H35" s="189" t="s">
        <v>4</v>
      </c>
      <c r="I35" s="189">
        <v>65</v>
      </c>
      <c r="J35" s="189" t="s">
        <v>4</v>
      </c>
      <c r="K35" s="189">
        <v>89</v>
      </c>
      <c r="L35" s="189" t="s">
        <v>4</v>
      </c>
      <c r="M35" s="189">
        <v>69</v>
      </c>
      <c r="N35" s="189" t="s">
        <v>4</v>
      </c>
      <c r="O35" s="191">
        <v>72</v>
      </c>
      <c r="P35" s="114" t="s">
        <v>4</v>
      </c>
      <c r="Q35" s="189">
        <v>41</v>
      </c>
      <c r="R35" s="189" t="s">
        <v>4</v>
      </c>
      <c r="S35" s="189">
        <v>68</v>
      </c>
      <c r="T35" s="189" t="s">
        <v>4</v>
      </c>
      <c r="U35" s="189">
        <v>54</v>
      </c>
      <c r="V35" s="189" t="s">
        <v>4</v>
      </c>
      <c r="W35" s="189">
        <v>56</v>
      </c>
      <c r="X35" s="190" t="s">
        <v>4</v>
      </c>
      <c r="Y35" s="190">
        <v>59</v>
      </c>
      <c r="Z35" s="190" t="s">
        <v>4</v>
      </c>
      <c r="AA35" s="278">
        <v>56</v>
      </c>
      <c r="AB35" s="114">
        <v>62</v>
      </c>
      <c r="AC35" s="110">
        <v>89</v>
      </c>
      <c r="AD35" s="135">
        <v>41</v>
      </c>
    </row>
    <row r="36" spans="1:30" s="103" customFormat="1" ht="16.5" customHeight="1" x14ac:dyDescent="0.15">
      <c r="A36" s="1498"/>
      <c r="B36" s="192" t="s">
        <v>2</v>
      </c>
      <c r="C36" s="182" t="s">
        <v>10</v>
      </c>
      <c r="D36" s="189">
        <v>75</v>
      </c>
      <c r="E36" s="189">
        <v>61</v>
      </c>
      <c r="F36" s="189">
        <v>80</v>
      </c>
      <c r="G36" s="189">
        <v>60</v>
      </c>
      <c r="H36" s="189">
        <v>67</v>
      </c>
      <c r="I36" s="189">
        <v>59</v>
      </c>
      <c r="J36" s="189">
        <v>63</v>
      </c>
      <c r="K36" s="189">
        <v>56</v>
      </c>
      <c r="L36" s="189">
        <v>52</v>
      </c>
      <c r="M36" s="189">
        <v>52</v>
      </c>
      <c r="N36" s="189">
        <v>56</v>
      </c>
      <c r="O36" s="191">
        <v>48</v>
      </c>
      <c r="P36" s="114">
        <v>55</v>
      </c>
      <c r="Q36" s="189">
        <v>47</v>
      </c>
      <c r="R36" s="189">
        <v>59</v>
      </c>
      <c r="S36" s="189">
        <v>53</v>
      </c>
      <c r="T36" s="189">
        <v>58</v>
      </c>
      <c r="U36" s="189">
        <v>65</v>
      </c>
      <c r="V36" s="189">
        <v>74</v>
      </c>
      <c r="W36" s="189">
        <v>70</v>
      </c>
      <c r="X36" s="190">
        <v>69</v>
      </c>
      <c r="Y36" s="190">
        <v>74</v>
      </c>
      <c r="Z36" s="190">
        <v>74</v>
      </c>
      <c r="AA36" s="278">
        <v>75</v>
      </c>
      <c r="AB36" s="114">
        <v>63</v>
      </c>
      <c r="AC36" s="110">
        <v>80</v>
      </c>
      <c r="AD36" s="135">
        <v>47</v>
      </c>
    </row>
    <row r="37" spans="1:30" s="103" customFormat="1" ht="16.5" customHeight="1" x14ac:dyDescent="0.15">
      <c r="A37" s="1498"/>
      <c r="B37" s="192" t="s">
        <v>3</v>
      </c>
      <c r="C37" s="182" t="s">
        <v>10</v>
      </c>
      <c r="D37" s="189">
        <v>78</v>
      </c>
      <c r="E37" s="189">
        <v>82</v>
      </c>
      <c r="F37" s="189">
        <v>84</v>
      </c>
      <c r="G37" s="189">
        <v>75</v>
      </c>
      <c r="H37" s="189">
        <v>78</v>
      </c>
      <c r="I37" s="189">
        <v>79</v>
      </c>
      <c r="J37" s="189">
        <v>81</v>
      </c>
      <c r="K37" s="189">
        <v>79</v>
      </c>
      <c r="L37" s="189">
        <v>77</v>
      </c>
      <c r="M37" s="189">
        <v>71</v>
      </c>
      <c r="N37" s="189">
        <v>79</v>
      </c>
      <c r="O37" s="191">
        <v>74</v>
      </c>
      <c r="P37" s="114">
        <v>75</v>
      </c>
      <c r="Q37" s="189">
        <v>64</v>
      </c>
      <c r="R37" s="189">
        <v>80</v>
      </c>
      <c r="S37" s="189">
        <v>78</v>
      </c>
      <c r="T37" s="189">
        <v>79</v>
      </c>
      <c r="U37" s="189">
        <v>83</v>
      </c>
      <c r="V37" s="189">
        <v>89</v>
      </c>
      <c r="W37" s="189">
        <v>86</v>
      </c>
      <c r="X37" s="190">
        <v>84</v>
      </c>
      <c r="Y37" s="190">
        <v>89</v>
      </c>
      <c r="Z37" s="190">
        <v>87</v>
      </c>
      <c r="AA37" s="278">
        <v>87</v>
      </c>
      <c r="AB37" s="114">
        <v>80</v>
      </c>
      <c r="AC37" s="110">
        <v>89</v>
      </c>
      <c r="AD37" s="135">
        <v>64</v>
      </c>
    </row>
    <row r="38" spans="1:30" s="103" customFormat="1" ht="16.5" customHeight="1" x14ac:dyDescent="0.15">
      <c r="A38" s="1498"/>
      <c r="B38" s="193" t="s">
        <v>76</v>
      </c>
      <c r="C38" s="194" t="s">
        <v>10</v>
      </c>
      <c r="D38" s="936">
        <v>35</v>
      </c>
      <c r="E38" s="936">
        <v>34</v>
      </c>
      <c r="F38" s="936">
        <v>37</v>
      </c>
      <c r="G38" s="936">
        <v>32</v>
      </c>
      <c r="H38" s="936">
        <v>35</v>
      </c>
      <c r="I38" s="936">
        <v>36</v>
      </c>
      <c r="J38" s="936">
        <v>34</v>
      </c>
      <c r="K38" s="936">
        <v>36</v>
      </c>
      <c r="L38" s="936">
        <v>32</v>
      </c>
      <c r="M38" s="936">
        <v>30</v>
      </c>
      <c r="N38" s="936">
        <v>29</v>
      </c>
      <c r="O38" s="938">
        <v>34</v>
      </c>
      <c r="P38" s="939">
        <v>34</v>
      </c>
      <c r="Q38" s="936">
        <v>28</v>
      </c>
      <c r="R38" s="936">
        <v>27</v>
      </c>
      <c r="S38" s="936">
        <v>30</v>
      </c>
      <c r="T38" s="936">
        <v>31</v>
      </c>
      <c r="U38" s="936">
        <v>32</v>
      </c>
      <c r="V38" s="936">
        <v>36</v>
      </c>
      <c r="W38" s="936">
        <v>37</v>
      </c>
      <c r="X38" s="940">
        <v>33</v>
      </c>
      <c r="Y38" s="940">
        <v>36</v>
      </c>
      <c r="Z38" s="940">
        <v>38</v>
      </c>
      <c r="AA38" s="1225">
        <v>36</v>
      </c>
      <c r="AB38" s="939">
        <v>33</v>
      </c>
      <c r="AC38" s="942">
        <v>38</v>
      </c>
      <c r="AD38" s="943">
        <v>27</v>
      </c>
    </row>
    <row r="39" spans="1:30" s="103" customFormat="1" ht="16.5" customHeight="1" x14ac:dyDescent="0.15">
      <c r="A39" s="1498"/>
      <c r="B39" s="202" t="s">
        <v>77</v>
      </c>
      <c r="C39" s="203" t="s">
        <v>10</v>
      </c>
      <c r="D39" s="973">
        <v>23</v>
      </c>
      <c r="E39" s="973">
        <v>25</v>
      </c>
      <c r="F39" s="973">
        <v>25</v>
      </c>
      <c r="G39" s="973">
        <v>22</v>
      </c>
      <c r="H39" s="973">
        <v>24</v>
      </c>
      <c r="I39" s="973">
        <v>24</v>
      </c>
      <c r="J39" s="973">
        <v>23</v>
      </c>
      <c r="K39" s="973">
        <v>25</v>
      </c>
      <c r="L39" s="973">
        <v>24</v>
      </c>
      <c r="M39" s="973">
        <v>23</v>
      </c>
      <c r="N39" s="973">
        <v>19</v>
      </c>
      <c r="O39" s="975">
        <v>23</v>
      </c>
      <c r="P39" s="976">
        <v>23</v>
      </c>
      <c r="Q39" s="973">
        <v>18</v>
      </c>
      <c r="R39" s="973">
        <v>18</v>
      </c>
      <c r="S39" s="973">
        <v>22</v>
      </c>
      <c r="T39" s="973">
        <v>22</v>
      </c>
      <c r="U39" s="973">
        <v>22</v>
      </c>
      <c r="V39" s="973">
        <v>26</v>
      </c>
      <c r="W39" s="973">
        <v>24</v>
      </c>
      <c r="X39" s="977">
        <v>25</v>
      </c>
      <c r="Y39" s="977">
        <v>24</v>
      </c>
      <c r="Z39" s="977">
        <v>26</v>
      </c>
      <c r="AA39" s="1226">
        <v>27</v>
      </c>
      <c r="AB39" s="976">
        <v>23</v>
      </c>
      <c r="AC39" s="980">
        <v>27</v>
      </c>
      <c r="AD39" s="981">
        <v>18</v>
      </c>
    </row>
    <row r="40" spans="1:30" s="103" customFormat="1" ht="16.5" customHeight="1" x14ac:dyDescent="0.15">
      <c r="A40" s="1498"/>
      <c r="B40" s="192" t="s">
        <v>78</v>
      </c>
      <c r="C40" s="182" t="s">
        <v>10</v>
      </c>
      <c r="D40" s="928">
        <v>12</v>
      </c>
      <c r="E40" s="930">
        <v>9.3000000000000007</v>
      </c>
      <c r="F40" s="930">
        <v>12</v>
      </c>
      <c r="G40" s="929">
        <v>11</v>
      </c>
      <c r="H40" s="929">
        <v>11</v>
      </c>
      <c r="I40" s="930">
        <v>11</v>
      </c>
      <c r="J40" s="929">
        <v>12</v>
      </c>
      <c r="K40" s="930">
        <v>11</v>
      </c>
      <c r="L40" s="930">
        <v>8.5</v>
      </c>
      <c r="M40" s="930">
        <v>7.1</v>
      </c>
      <c r="N40" s="930">
        <v>9.1999999999999993</v>
      </c>
      <c r="O40" s="931">
        <v>11</v>
      </c>
      <c r="P40" s="928">
        <v>11</v>
      </c>
      <c r="Q40" s="929">
        <v>9.9</v>
      </c>
      <c r="R40" s="930">
        <v>9.4</v>
      </c>
      <c r="S40" s="930">
        <v>7.6</v>
      </c>
      <c r="T40" s="929">
        <v>9.1</v>
      </c>
      <c r="U40" s="929">
        <v>9.5</v>
      </c>
      <c r="V40" s="929">
        <v>9.5</v>
      </c>
      <c r="W40" s="929">
        <v>13</v>
      </c>
      <c r="X40" s="932">
        <v>8.5</v>
      </c>
      <c r="Y40" s="932">
        <v>12</v>
      </c>
      <c r="Z40" s="932">
        <v>12</v>
      </c>
      <c r="AA40" s="1224">
        <v>9.4</v>
      </c>
      <c r="AB40" s="953">
        <v>10</v>
      </c>
      <c r="AC40" s="934">
        <v>13</v>
      </c>
      <c r="AD40" s="935">
        <v>7.1</v>
      </c>
    </row>
    <row r="41" spans="1:30" s="103" customFormat="1" ht="16.5" customHeight="1" x14ac:dyDescent="0.15">
      <c r="A41" s="1498"/>
      <c r="B41" s="193" t="s">
        <v>109</v>
      </c>
      <c r="C41" s="298" t="s">
        <v>10</v>
      </c>
      <c r="D41" s="983">
        <v>3.5</v>
      </c>
      <c r="E41" s="967">
        <v>3.3</v>
      </c>
      <c r="F41" s="967">
        <v>3.6</v>
      </c>
      <c r="G41" s="967">
        <v>3.3</v>
      </c>
      <c r="H41" s="967">
        <v>3.6</v>
      </c>
      <c r="I41" s="967">
        <v>3.6</v>
      </c>
      <c r="J41" s="967">
        <v>3.8</v>
      </c>
      <c r="K41" s="967">
        <v>4</v>
      </c>
      <c r="L41" s="967">
        <v>3.3</v>
      </c>
      <c r="M41" s="967">
        <v>3</v>
      </c>
      <c r="N41" s="967">
        <v>2.9</v>
      </c>
      <c r="O41" s="1101">
        <v>3.3</v>
      </c>
      <c r="P41" s="983">
        <v>3.5</v>
      </c>
      <c r="Q41" s="967">
        <v>2.5</v>
      </c>
      <c r="R41" s="967">
        <v>2.8</v>
      </c>
      <c r="S41" s="967">
        <v>3.4</v>
      </c>
      <c r="T41" s="967">
        <v>3.4</v>
      </c>
      <c r="U41" s="967">
        <v>2.8</v>
      </c>
      <c r="V41" s="967">
        <v>3</v>
      </c>
      <c r="W41" s="967">
        <v>3.4</v>
      </c>
      <c r="X41" s="984">
        <v>3.6</v>
      </c>
      <c r="Y41" s="984">
        <v>3.6</v>
      </c>
      <c r="Z41" s="984">
        <v>4.3</v>
      </c>
      <c r="AA41" s="1227">
        <v>3.7</v>
      </c>
      <c r="AB41" s="983">
        <v>3.4</v>
      </c>
      <c r="AC41" s="956">
        <v>4.3</v>
      </c>
      <c r="AD41" s="970">
        <v>2.5</v>
      </c>
    </row>
    <row r="42" spans="1:30" s="103" customFormat="1" ht="16.5" customHeight="1" x14ac:dyDescent="0.15">
      <c r="A42" s="1498"/>
      <c r="B42" s="819" t="s">
        <v>86</v>
      </c>
      <c r="C42" s="445" t="s">
        <v>10</v>
      </c>
      <c r="D42" s="1216" t="s">
        <v>4</v>
      </c>
      <c r="E42" s="1217" t="s">
        <v>4</v>
      </c>
      <c r="F42" s="1217" t="s">
        <v>4</v>
      </c>
      <c r="G42" s="1219">
        <v>1.4</v>
      </c>
      <c r="H42" s="1217" t="s">
        <v>4</v>
      </c>
      <c r="I42" s="1217" t="s">
        <v>4</v>
      </c>
      <c r="J42" s="1217" t="s">
        <v>4</v>
      </c>
      <c r="K42" s="1219" t="s">
        <v>4</v>
      </c>
      <c r="L42" s="1217" t="s">
        <v>4</v>
      </c>
      <c r="M42" s="1217">
        <v>1.8</v>
      </c>
      <c r="N42" s="1217" t="s">
        <v>4</v>
      </c>
      <c r="O42" s="1228" t="s">
        <v>4</v>
      </c>
      <c r="P42" s="1216" t="s">
        <v>4</v>
      </c>
      <c r="Q42" s="1217" t="s">
        <v>4</v>
      </c>
      <c r="R42" s="1217" t="s">
        <v>4</v>
      </c>
      <c r="S42" s="1217">
        <v>1.9</v>
      </c>
      <c r="T42" s="1217" t="s">
        <v>4</v>
      </c>
      <c r="U42" s="1217" t="s">
        <v>4</v>
      </c>
      <c r="V42" s="1217" t="s">
        <v>4</v>
      </c>
      <c r="W42" s="1217" t="s">
        <v>4</v>
      </c>
      <c r="X42" s="1220" t="s">
        <v>4</v>
      </c>
      <c r="Y42" s="1220">
        <v>2</v>
      </c>
      <c r="Z42" s="1220" t="s">
        <v>4</v>
      </c>
      <c r="AA42" s="1229" t="s">
        <v>4</v>
      </c>
      <c r="AB42" s="983">
        <v>1.8</v>
      </c>
      <c r="AC42" s="1237">
        <v>2</v>
      </c>
      <c r="AD42" s="1230">
        <v>1.4</v>
      </c>
    </row>
    <row r="43" spans="1:30" s="103" customFormat="1" ht="16.5" customHeight="1" x14ac:dyDescent="0.15">
      <c r="A43" s="1498"/>
      <c r="B43" s="820" t="s">
        <v>87</v>
      </c>
      <c r="C43" s="313" t="s">
        <v>10</v>
      </c>
      <c r="D43" s="418" t="s">
        <v>4</v>
      </c>
      <c r="E43" s="398" t="s">
        <v>4</v>
      </c>
      <c r="F43" s="398" t="s">
        <v>4</v>
      </c>
      <c r="G43" s="398">
        <v>140</v>
      </c>
      <c r="H43" s="398" t="s">
        <v>4</v>
      </c>
      <c r="I43" s="398" t="s">
        <v>4</v>
      </c>
      <c r="J43" s="398" t="s">
        <v>4</v>
      </c>
      <c r="K43" s="407" t="s">
        <v>4</v>
      </c>
      <c r="L43" s="398" t="s">
        <v>4</v>
      </c>
      <c r="M43" s="398">
        <v>150</v>
      </c>
      <c r="N43" s="398" t="s">
        <v>4</v>
      </c>
      <c r="O43" s="402" t="s">
        <v>4</v>
      </c>
      <c r="P43" s="418" t="s">
        <v>4</v>
      </c>
      <c r="Q43" s="398" t="s">
        <v>4</v>
      </c>
      <c r="R43" s="398" t="s">
        <v>4</v>
      </c>
      <c r="S43" s="398">
        <v>160</v>
      </c>
      <c r="T43" s="398" t="s">
        <v>4</v>
      </c>
      <c r="U43" s="398" t="s">
        <v>4</v>
      </c>
      <c r="V43" s="398" t="s">
        <v>4</v>
      </c>
      <c r="W43" s="398" t="s">
        <v>4</v>
      </c>
      <c r="X43" s="399" t="s">
        <v>4</v>
      </c>
      <c r="Y43" s="399">
        <v>160</v>
      </c>
      <c r="Z43" s="399" t="s">
        <v>4</v>
      </c>
      <c r="AA43" s="443" t="s">
        <v>4</v>
      </c>
      <c r="AB43" s="206">
        <v>150</v>
      </c>
      <c r="AC43" s="401">
        <v>160</v>
      </c>
      <c r="AD43" s="402">
        <v>140</v>
      </c>
    </row>
    <row r="44" spans="1:30" s="103" customFormat="1" ht="16.5" customHeight="1" thickBot="1" x14ac:dyDescent="0.2">
      <c r="A44" s="1499"/>
      <c r="B44" s="366" t="s">
        <v>88</v>
      </c>
      <c r="C44" s="447" t="s">
        <v>10</v>
      </c>
      <c r="D44" s="219" t="s">
        <v>4</v>
      </c>
      <c r="E44" s="217" t="s">
        <v>4</v>
      </c>
      <c r="F44" s="217" t="s">
        <v>4</v>
      </c>
      <c r="G44" s="217" t="s">
        <v>176</v>
      </c>
      <c r="H44" s="217" t="s">
        <v>4</v>
      </c>
      <c r="I44" s="217" t="s">
        <v>4</v>
      </c>
      <c r="J44" s="217" t="s">
        <v>4</v>
      </c>
      <c r="K44" s="378" t="s">
        <v>4</v>
      </c>
      <c r="L44" s="217" t="s">
        <v>4</v>
      </c>
      <c r="M44" s="217" t="s">
        <v>176</v>
      </c>
      <c r="N44" s="217" t="s">
        <v>4</v>
      </c>
      <c r="O44" s="326" t="s">
        <v>4</v>
      </c>
      <c r="P44" s="219" t="s">
        <v>4</v>
      </c>
      <c r="Q44" s="217" t="s">
        <v>4</v>
      </c>
      <c r="R44" s="217" t="s">
        <v>4</v>
      </c>
      <c r="S44" s="635" t="s">
        <v>176</v>
      </c>
      <c r="T44" s="217" t="s">
        <v>4</v>
      </c>
      <c r="U44" s="217" t="s">
        <v>4</v>
      </c>
      <c r="V44" s="217" t="s">
        <v>4</v>
      </c>
      <c r="W44" s="217" t="s">
        <v>4</v>
      </c>
      <c r="X44" s="220" t="s">
        <v>4</v>
      </c>
      <c r="Y44" s="220" t="s">
        <v>176</v>
      </c>
      <c r="Z44" s="220" t="s">
        <v>4</v>
      </c>
      <c r="AA44" s="328" t="s">
        <v>4</v>
      </c>
      <c r="AB44" s="555" t="s">
        <v>176</v>
      </c>
      <c r="AC44" s="154" t="s">
        <v>176</v>
      </c>
      <c r="AD44" s="218" t="s">
        <v>176</v>
      </c>
    </row>
    <row r="45" spans="1:30" s="103" customFormat="1" ht="16.5" customHeight="1" x14ac:dyDescent="0.15">
      <c r="A45" s="1446" t="s">
        <v>92</v>
      </c>
      <c r="B45" s="222" t="s">
        <v>72</v>
      </c>
      <c r="C45" s="180" t="s">
        <v>73</v>
      </c>
      <c r="D45" s="223" t="s">
        <v>172</v>
      </c>
      <c r="E45" s="223" t="s">
        <v>172</v>
      </c>
      <c r="F45" s="223" t="s">
        <v>172</v>
      </c>
      <c r="G45" s="223" t="s">
        <v>172</v>
      </c>
      <c r="H45" s="223" t="s">
        <v>172</v>
      </c>
      <c r="I45" s="223" t="s">
        <v>172</v>
      </c>
      <c r="J45" s="223" t="s">
        <v>172</v>
      </c>
      <c r="K45" s="223" t="s">
        <v>172</v>
      </c>
      <c r="L45" s="223" t="s">
        <v>172</v>
      </c>
      <c r="M45" s="223" t="s">
        <v>172</v>
      </c>
      <c r="N45" s="223" t="s">
        <v>172</v>
      </c>
      <c r="O45" s="224" t="s">
        <v>172</v>
      </c>
      <c r="P45" s="225" t="s">
        <v>172</v>
      </c>
      <c r="Q45" s="223" t="s">
        <v>172</v>
      </c>
      <c r="R45" s="223" t="s">
        <v>172</v>
      </c>
      <c r="S45" s="223" t="s">
        <v>172</v>
      </c>
      <c r="T45" s="223" t="s">
        <v>172</v>
      </c>
      <c r="U45" s="223" t="s">
        <v>172</v>
      </c>
      <c r="V45" s="223" t="s">
        <v>172</v>
      </c>
      <c r="W45" s="223" t="s">
        <v>172</v>
      </c>
      <c r="X45" s="226">
        <v>94</v>
      </c>
      <c r="Y45" s="226">
        <v>85</v>
      </c>
      <c r="Z45" s="226">
        <v>95</v>
      </c>
      <c r="AA45" s="275">
        <v>87</v>
      </c>
      <c r="AB45" s="114" t="s">
        <v>207</v>
      </c>
      <c r="AC45" s="110" t="s">
        <v>172</v>
      </c>
      <c r="AD45" s="135">
        <v>85</v>
      </c>
    </row>
    <row r="46" spans="1:30" s="103" customFormat="1" ht="16.5" customHeight="1" x14ac:dyDescent="0.15">
      <c r="A46" s="1498"/>
      <c r="B46" s="192" t="s">
        <v>0</v>
      </c>
      <c r="C46" s="182" t="s">
        <v>4</v>
      </c>
      <c r="D46" s="183">
        <v>7</v>
      </c>
      <c r="E46" s="183">
        <v>7</v>
      </c>
      <c r="F46" s="183">
        <v>6.9</v>
      </c>
      <c r="G46" s="183">
        <v>6.9</v>
      </c>
      <c r="H46" s="183">
        <v>7</v>
      </c>
      <c r="I46" s="183">
        <v>7</v>
      </c>
      <c r="J46" s="183">
        <v>7</v>
      </c>
      <c r="K46" s="183">
        <v>7.1</v>
      </c>
      <c r="L46" s="183">
        <v>7.1</v>
      </c>
      <c r="M46" s="183">
        <v>7</v>
      </c>
      <c r="N46" s="183">
        <v>7.1</v>
      </c>
      <c r="O46" s="227">
        <v>7</v>
      </c>
      <c r="P46" s="185">
        <v>7.1</v>
      </c>
      <c r="Q46" s="183">
        <v>7</v>
      </c>
      <c r="R46" s="183">
        <v>7.3</v>
      </c>
      <c r="S46" s="183">
        <v>6.9</v>
      </c>
      <c r="T46" s="183">
        <v>6.9</v>
      </c>
      <c r="U46" s="183">
        <v>7</v>
      </c>
      <c r="V46" s="183">
        <v>6.8</v>
      </c>
      <c r="W46" s="183">
        <v>6.8</v>
      </c>
      <c r="X46" s="186">
        <v>6.8</v>
      </c>
      <c r="Y46" s="186">
        <v>6.9</v>
      </c>
      <c r="Z46" s="186">
        <v>6.7</v>
      </c>
      <c r="AA46" s="438">
        <v>6.8</v>
      </c>
      <c r="AB46" s="927" t="s">
        <v>136</v>
      </c>
      <c r="AC46" s="187">
        <v>7.3</v>
      </c>
      <c r="AD46" s="184">
        <v>6.7</v>
      </c>
    </row>
    <row r="47" spans="1:30" s="103" customFormat="1" ht="16.5" customHeight="1" x14ac:dyDescent="0.15">
      <c r="A47" s="1498"/>
      <c r="B47" s="192" t="s">
        <v>1</v>
      </c>
      <c r="C47" s="182" t="s">
        <v>10</v>
      </c>
      <c r="D47" s="929">
        <v>4.4000000000000004</v>
      </c>
      <c r="E47" s="929">
        <v>4.5999999999999996</v>
      </c>
      <c r="F47" s="929">
        <v>4.5999999999999996</v>
      </c>
      <c r="G47" s="929">
        <v>3.8</v>
      </c>
      <c r="H47" s="929">
        <v>3.8</v>
      </c>
      <c r="I47" s="929">
        <v>3.3</v>
      </c>
      <c r="J47" s="929">
        <v>3.9</v>
      </c>
      <c r="K47" s="929">
        <v>3.6</v>
      </c>
      <c r="L47" s="929">
        <v>3.8</v>
      </c>
      <c r="M47" s="929">
        <v>3.1</v>
      </c>
      <c r="N47" s="929">
        <v>2.7</v>
      </c>
      <c r="O47" s="931">
        <v>3.1</v>
      </c>
      <c r="P47" s="928">
        <v>5.7</v>
      </c>
      <c r="Q47" s="929">
        <v>2.7</v>
      </c>
      <c r="R47" s="929">
        <v>3.6</v>
      </c>
      <c r="S47" s="929">
        <v>3.9</v>
      </c>
      <c r="T47" s="929">
        <v>3.5</v>
      </c>
      <c r="U47" s="929">
        <v>4.2</v>
      </c>
      <c r="V47" s="929">
        <v>6.2</v>
      </c>
      <c r="W47" s="929">
        <v>4.9000000000000004</v>
      </c>
      <c r="X47" s="932">
        <v>5.9</v>
      </c>
      <c r="Y47" s="932">
        <v>6</v>
      </c>
      <c r="Z47" s="932">
        <v>5.0999999999999996</v>
      </c>
      <c r="AA47" s="1224">
        <v>5.4</v>
      </c>
      <c r="AB47" s="928">
        <v>4.2</v>
      </c>
      <c r="AC47" s="934">
        <v>6.2</v>
      </c>
      <c r="AD47" s="935">
        <v>2.7</v>
      </c>
    </row>
    <row r="48" spans="1:30" s="103" customFormat="1" ht="16.5" customHeight="1" x14ac:dyDescent="0.15">
      <c r="A48" s="1498"/>
      <c r="B48" s="192" t="s">
        <v>6</v>
      </c>
      <c r="C48" s="182" t="s">
        <v>10</v>
      </c>
      <c r="D48" s="929">
        <v>1.9</v>
      </c>
      <c r="E48" s="930">
        <v>2</v>
      </c>
      <c r="F48" s="930">
        <v>1.9</v>
      </c>
      <c r="G48" s="930">
        <v>1.7</v>
      </c>
      <c r="H48" s="929">
        <v>1.7</v>
      </c>
      <c r="I48" s="929">
        <v>1.2</v>
      </c>
      <c r="J48" s="929">
        <v>2.1</v>
      </c>
      <c r="K48" s="929">
        <v>1.4</v>
      </c>
      <c r="L48" s="929">
        <v>1.4</v>
      </c>
      <c r="M48" s="929">
        <v>1.1000000000000001</v>
      </c>
      <c r="N48" s="929">
        <v>1.1000000000000001</v>
      </c>
      <c r="O48" s="931">
        <v>1.3</v>
      </c>
      <c r="P48" s="928">
        <v>1.6</v>
      </c>
      <c r="Q48" s="929">
        <v>1.2</v>
      </c>
      <c r="R48" s="929">
        <v>1.5</v>
      </c>
      <c r="S48" s="929">
        <v>1.8</v>
      </c>
      <c r="T48" s="929">
        <v>1.6</v>
      </c>
      <c r="U48" s="929">
        <v>1.9</v>
      </c>
      <c r="V48" s="929">
        <v>2.4</v>
      </c>
      <c r="W48" s="929">
        <v>2.5</v>
      </c>
      <c r="X48" s="932">
        <v>3.2</v>
      </c>
      <c r="Y48" s="932">
        <v>3.1</v>
      </c>
      <c r="Z48" s="1010">
        <v>2.2999999999999998</v>
      </c>
      <c r="AA48" s="1224">
        <v>2.5</v>
      </c>
      <c r="AB48" s="928">
        <v>1.9</v>
      </c>
      <c r="AC48" s="934">
        <v>3.2</v>
      </c>
      <c r="AD48" s="935">
        <v>1.1000000000000001</v>
      </c>
    </row>
    <row r="49" spans="1:30" s="103" customFormat="1" ht="16.5" customHeight="1" x14ac:dyDescent="0.15">
      <c r="A49" s="1498"/>
      <c r="B49" s="192" t="s">
        <v>2</v>
      </c>
      <c r="C49" s="182" t="s">
        <v>10</v>
      </c>
      <c r="D49" s="114">
        <v>3</v>
      </c>
      <c r="E49" s="189">
        <v>2</v>
      </c>
      <c r="F49" s="189">
        <v>3</v>
      </c>
      <c r="G49" s="189">
        <v>3</v>
      </c>
      <c r="H49" s="189">
        <v>3</v>
      </c>
      <c r="I49" s="189">
        <v>2</v>
      </c>
      <c r="J49" s="189">
        <v>3</v>
      </c>
      <c r="K49" s="189">
        <v>1</v>
      </c>
      <c r="L49" s="189">
        <v>2</v>
      </c>
      <c r="M49" s="189">
        <v>2</v>
      </c>
      <c r="N49" s="189" t="s">
        <v>175</v>
      </c>
      <c r="O49" s="191">
        <v>1</v>
      </c>
      <c r="P49" s="114">
        <v>1</v>
      </c>
      <c r="Q49" s="189">
        <v>1</v>
      </c>
      <c r="R49" s="189">
        <v>1</v>
      </c>
      <c r="S49" s="189">
        <v>1</v>
      </c>
      <c r="T49" s="189">
        <v>2</v>
      </c>
      <c r="U49" s="189">
        <v>3</v>
      </c>
      <c r="V49" s="189">
        <v>3</v>
      </c>
      <c r="W49" s="189">
        <v>4</v>
      </c>
      <c r="X49" s="190">
        <v>3</v>
      </c>
      <c r="Y49" s="190">
        <v>4</v>
      </c>
      <c r="Z49" s="190">
        <v>3</v>
      </c>
      <c r="AA49" s="278">
        <v>4</v>
      </c>
      <c r="AB49" s="114">
        <v>2</v>
      </c>
      <c r="AC49" s="110">
        <v>4</v>
      </c>
      <c r="AD49" s="135" t="s">
        <v>175</v>
      </c>
    </row>
    <row r="50" spans="1:30" s="103" customFormat="1" ht="16.5" customHeight="1" x14ac:dyDescent="0.15">
      <c r="A50" s="1498"/>
      <c r="B50" s="192" t="s">
        <v>3</v>
      </c>
      <c r="C50" s="182" t="s">
        <v>10</v>
      </c>
      <c r="D50" s="928">
        <v>7.9</v>
      </c>
      <c r="E50" s="929">
        <v>7.3</v>
      </c>
      <c r="F50" s="929">
        <v>7.5</v>
      </c>
      <c r="G50" s="929">
        <v>8.3000000000000007</v>
      </c>
      <c r="H50" s="929">
        <v>6.2</v>
      </c>
      <c r="I50" s="929">
        <v>6.9</v>
      </c>
      <c r="J50" s="929">
        <v>6.4</v>
      </c>
      <c r="K50" s="929">
        <v>7</v>
      </c>
      <c r="L50" s="929">
        <v>6.8</v>
      </c>
      <c r="M50" s="929">
        <v>7</v>
      </c>
      <c r="N50" s="929">
        <v>6.6</v>
      </c>
      <c r="O50" s="931">
        <v>6.8</v>
      </c>
      <c r="P50" s="928">
        <v>6.7</v>
      </c>
      <c r="Q50" s="929">
        <v>5.7</v>
      </c>
      <c r="R50" s="929">
        <v>6.7</v>
      </c>
      <c r="S50" s="929">
        <v>6.4</v>
      </c>
      <c r="T50" s="929">
        <v>6.9</v>
      </c>
      <c r="U50" s="930">
        <v>6.8</v>
      </c>
      <c r="V50" s="930">
        <v>7.7</v>
      </c>
      <c r="W50" s="930">
        <v>7.8</v>
      </c>
      <c r="X50" s="1010">
        <v>8.8000000000000007</v>
      </c>
      <c r="Y50" s="1010">
        <v>8.4</v>
      </c>
      <c r="Z50" s="932">
        <v>8</v>
      </c>
      <c r="AA50" s="1224">
        <v>9</v>
      </c>
      <c r="AB50" s="928">
        <v>7.2</v>
      </c>
      <c r="AC50" s="934">
        <v>9</v>
      </c>
      <c r="AD50" s="935">
        <v>5.7</v>
      </c>
    </row>
    <row r="51" spans="1:30" s="103" customFormat="1" ht="16.5" customHeight="1" x14ac:dyDescent="0.15">
      <c r="A51" s="1498"/>
      <c r="B51" s="193" t="s">
        <v>76</v>
      </c>
      <c r="C51" s="194" t="s">
        <v>10</v>
      </c>
      <c r="D51" s="936">
        <v>5.9</v>
      </c>
      <c r="E51" s="936">
        <v>5.8</v>
      </c>
      <c r="F51" s="936">
        <v>5.7</v>
      </c>
      <c r="G51" s="936">
        <v>5.9</v>
      </c>
      <c r="H51" s="936">
        <v>5.7</v>
      </c>
      <c r="I51" s="936">
        <v>5.9</v>
      </c>
      <c r="J51" s="936">
        <v>6.1</v>
      </c>
      <c r="K51" s="936">
        <v>5.4</v>
      </c>
      <c r="L51" s="936">
        <v>5.2</v>
      </c>
      <c r="M51" s="936">
        <v>6.1</v>
      </c>
      <c r="N51" s="936">
        <v>5.8</v>
      </c>
      <c r="O51" s="938">
        <v>5.9</v>
      </c>
      <c r="P51" s="939">
        <v>5.7</v>
      </c>
      <c r="Q51" s="936">
        <v>4.7</v>
      </c>
      <c r="R51" s="936">
        <v>5.6</v>
      </c>
      <c r="S51" s="936">
        <v>6.2</v>
      </c>
      <c r="T51" s="936">
        <v>6.3</v>
      </c>
      <c r="U51" s="936">
        <v>6.3</v>
      </c>
      <c r="V51" s="936">
        <v>7.5</v>
      </c>
      <c r="W51" s="936">
        <v>6.3</v>
      </c>
      <c r="X51" s="940">
        <v>6.3</v>
      </c>
      <c r="Y51" s="940">
        <v>5.8</v>
      </c>
      <c r="Z51" s="1002">
        <v>6.1</v>
      </c>
      <c r="AA51" s="1238">
        <v>6.5</v>
      </c>
      <c r="AB51" s="939">
        <v>5.9</v>
      </c>
      <c r="AC51" s="942">
        <v>7.5</v>
      </c>
      <c r="AD51" s="943">
        <v>4.7</v>
      </c>
    </row>
    <row r="52" spans="1:30" s="103" customFormat="1" ht="16.5" customHeight="1" x14ac:dyDescent="0.15">
      <c r="A52" s="1498"/>
      <c r="B52" s="202" t="s">
        <v>77</v>
      </c>
      <c r="C52" s="203" t="s">
        <v>10</v>
      </c>
      <c r="D52" s="973" t="s">
        <v>173</v>
      </c>
      <c r="E52" s="973">
        <v>0.1</v>
      </c>
      <c r="F52" s="973">
        <v>0.1</v>
      </c>
      <c r="G52" s="973" t="s">
        <v>173</v>
      </c>
      <c r="H52" s="973" t="s">
        <v>173</v>
      </c>
      <c r="I52" s="973" t="s">
        <v>173</v>
      </c>
      <c r="J52" s="973" t="s">
        <v>173</v>
      </c>
      <c r="K52" s="973" t="s">
        <v>173</v>
      </c>
      <c r="L52" s="973">
        <v>0.1</v>
      </c>
      <c r="M52" s="973" t="s">
        <v>173</v>
      </c>
      <c r="N52" s="973" t="s">
        <v>173</v>
      </c>
      <c r="O52" s="975" t="s">
        <v>173</v>
      </c>
      <c r="P52" s="976">
        <v>0.6</v>
      </c>
      <c r="Q52" s="973" t="s">
        <v>173</v>
      </c>
      <c r="R52" s="973" t="s">
        <v>173</v>
      </c>
      <c r="S52" s="973" t="s">
        <v>173</v>
      </c>
      <c r="T52" s="973" t="s">
        <v>173</v>
      </c>
      <c r="U52" s="973" t="s">
        <v>173</v>
      </c>
      <c r="V52" s="973">
        <v>0.3</v>
      </c>
      <c r="W52" s="973" t="s">
        <v>173</v>
      </c>
      <c r="X52" s="977">
        <v>0.3</v>
      </c>
      <c r="Y52" s="977" t="s">
        <v>173</v>
      </c>
      <c r="Z52" s="977" t="s">
        <v>173</v>
      </c>
      <c r="AA52" s="1226" t="s">
        <v>173</v>
      </c>
      <c r="AB52" s="976" t="s">
        <v>173</v>
      </c>
      <c r="AC52" s="980">
        <v>0.6</v>
      </c>
      <c r="AD52" s="981" t="s">
        <v>173</v>
      </c>
    </row>
    <row r="53" spans="1:30" s="103" customFormat="1" ht="16.5" customHeight="1" x14ac:dyDescent="0.15">
      <c r="A53" s="1498"/>
      <c r="B53" s="192" t="s">
        <v>78</v>
      </c>
      <c r="C53" s="182" t="s">
        <v>10</v>
      </c>
      <c r="D53" s="930">
        <v>0.9</v>
      </c>
      <c r="E53" s="930">
        <v>0.7</v>
      </c>
      <c r="F53" s="930">
        <v>0.7</v>
      </c>
      <c r="G53" s="930">
        <v>0.6</v>
      </c>
      <c r="H53" s="930">
        <v>0.5</v>
      </c>
      <c r="I53" s="930">
        <v>0.6</v>
      </c>
      <c r="J53" s="930">
        <v>0.7</v>
      </c>
      <c r="K53" s="930">
        <v>0.7</v>
      </c>
      <c r="L53" s="930">
        <v>0.3</v>
      </c>
      <c r="M53" s="930">
        <v>0.6</v>
      </c>
      <c r="N53" s="930">
        <v>0.4</v>
      </c>
      <c r="O53" s="931">
        <v>0.5</v>
      </c>
      <c r="P53" s="928">
        <v>0.5</v>
      </c>
      <c r="Q53" s="929">
        <v>0.3</v>
      </c>
      <c r="R53" s="929">
        <v>0.5</v>
      </c>
      <c r="S53" s="929" t="s">
        <v>173</v>
      </c>
      <c r="T53" s="929">
        <v>0.8</v>
      </c>
      <c r="U53" s="929">
        <v>0.8</v>
      </c>
      <c r="V53" s="929">
        <v>0.8</v>
      </c>
      <c r="W53" s="929">
        <v>1</v>
      </c>
      <c r="X53" s="932">
        <v>1</v>
      </c>
      <c r="Y53" s="932">
        <v>0.8</v>
      </c>
      <c r="Z53" s="932">
        <v>0.8</v>
      </c>
      <c r="AA53" s="1224">
        <v>1.5</v>
      </c>
      <c r="AB53" s="953">
        <v>0.7</v>
      </c>
      <c r="AC53" s="934">
        <v>1.5</v>
      </c>
      <c r="AD53" s="935" t="s">
        <v>173</v>
      </c>
    </row>
    <row r="54" spans="1:30" s="103" customFormat="1" ht="16.5" customHeight="1" x14ac:dyDescent="0.15">
      <c r="A54" s="1498"/>
      <c r="B54" s="192" t="s">
        <v>79</v>
      </c>
      <c r="C54" s="182" t="s">
        <v>10</v>
      </c>
      <c r="D54" s="928">
        <v>0.1</v>
      </c>
      <c r="E54" s="929" t="s">
        <v>173</v>
      </c>
      <c r="F54" s="929">
        <v>0.1</v>
      </c>
      <c r="G54" s="929" t="s">
        <v>173</v>
      </c>
      <c r="H54" s="929" t="s">
        <v>173</v>
      </c>
      <c r="I54" s="929" t="s">
        <v>173</v>
      </c>
      <c r="J54" s="929" t="s">
        <v>173</v>
      </c>
      <c r="K54" s="929" t="s">
        <v>173</v>
      </c>
      <c r="L54" s="929" t="s">
        <v>173</v>
      </c>
      <c r="M54" s="929" t="s">
        <v>173</v>
      </c>
      <c r="N54" s="929" t="s">
        <v>173</v>
      </c>
      <c r="O54" s="931" t="s">
        <v>173</v>
      </c>
      <c r="P54" s="928">
        <v>0.1</v>
      </c>
      <c r="Q54" s="929" t="s">
        <v>173</v>
      </c>
      <c r="R54" s="929" t="s">
        <v>173</v>
      </c>
      <c r="S54" s="929" t="s">
        <v>173</v>
      </c>
      <c r="T54" s="929" t="s">
        <v>173</v>
      </c>
      <c r="U54" s="929" t="s">
        <v>173</v>
      </c>
      <c r="V54" s="929">
        <v>0.1</v>
      </c>
      <c r="W54" s="929" t="s">
        <v>173</v>
      </c>
      <c r="X54" s="932">
        <v>0.2</v>
      </c>
      <c r="Y54" s="932">
        <v>0.1</v>
      </c>
      <c r="Z54" s="932">
        <v>0.1</v>
      </c>
      <c r="AA54" s="1224" t="s">
        <v>173</v>
      </c>
      <c r="AB54" s="928" t="s">
        <v>173</v>
      </c>
      <c r="AC54" s="934">
        <v>0.2</v>
      </c>
      <c r="AD54" s="935" t="s">
        <v>173</v>
      </c>
    </row>
    <row r="55" spans="1:30" s="103" customFormat="1" ht="16.5" customHeight="1" x14ac:dyDescent="0.15">
      <c r="A55" s="1498"/>
      <c r="B55" s="235" t="s">
        <v>80</v>
      </c>
      <c r="C55" s="236" t="s">
        <v>10</v>
      </c>
      <c r="D55" s="962">
        <v>4.9000000000000004</v>
      </c>
      <c r="E55" s="962">
        <v>5</v>
      </c>
      <c r="F55" s="962">
        <v>4.8</v>
      </c>
      <c r="G55" s="962">
        <v>5.3</v>
      </c>
      <c r="H55" s="962">
        <v>5.2</v>
      </c>
      <c r="I55" s="962">
        <v>5.3</v>
      </c>
      <c r="J55" s="962">
        <v>5.4</v>
      </c>
      <c r="K55" s="962">
        <v>4.7</v>
      </c>
      <c r="L55" s="962">
        <v>4.8</v>
      </c>
      <c r="M55" s="962">
        <v>5.5</v>
      </c>
      <c r="N55" s="962">
        <v>5.4</v>
      </c>
      <c r="O55" s="1138">
        <v>5.4</v>
      </c>
      <c r="P55" s="947">
        <v>4.5</v>
      </c>
      <c r="Q55" s="949">
        <v>4.4000000000000004</v>
      </c>
      <c r="R55" s="962">
        <v>5.0999999999999996</v>
      </c>
      <c r="S55" s="962">
        <v>6.2</v>
      </c>
      <c r="T55" s="962">
        <v>5.5</v>
      </c>
      <c r="U55" s="962">
        <v>5.5</v>
      </c>
      <c r="V55" s="962">
        <v>6.3</v>
      </c>
      <c r="W55" s="962">
        <v>5.3</v>
      </c>
      <c r="X55" s="965">
        <v>4.8</v>
      </c>
      <c r="Y55" s="982">
        <v>4.9000000000000004</v>
      </c>
      <c r="Z55" s="965">
        <v>5.2</v>
      </c>
      <c r="AA55" s="1239">
        <v>5</v>
      </c>
      <c r="AB55" s="947">
        <v>5.2</v>
      </c>
      <c r="AC55" s="948">
        <v>6.3</v>
      </c>
      <c r="AD55" s="950">
        <v>4.4000000000000004</v>
      </c>
    </row>
    <row r="56" spans="1:30" s="103" customFormat="1" ht="16.5" customHeight="1" x14ac:dyDescent="0.15">
      <c r="A56" s="1498"/>
      <c r="B56" s="193" t="s">
        <v>109</v>
      </c>
      <c r="C56" s="298" t="s">
        <v>10</v>
      </c>
      <c r="D56" s="983">
        <v>0.17</v>
      </c>
      <c r="E56" s="966">
        <v>0.33</v>
      </c>
      <c r="F56" s="967">
        <v>0.28999999999999998</v>
      </c>
      <c r="G56" s="966">
        <v>0.42</v>
      </c>
      <c r="H56" s="967">
        <v>0.16</v>
      </c>
      <c r="I56" s="967">
        <v>0.33</v>
      </c>
      <c r="J56" s="967">
        <v>0.28000000000000003</v>
      </c>
      <c r="K56" s="967">
        <v>0.14000000000000001</v>
      </c>
      <c r="L56" s="966">
        <v>0.17</v>
      </c>
      <c r="M56" s="966">
        <v>0.4</v>
      </c>
      <c r="N56" s="967">
        <v>0.39</v>
      </c>
      <c r="O56" s="1101">
        <v>0.13</v>
      </c>
      <c r="P56" s="983">
        <v>0.09</v>
      </c>
      <c r="Q56" s="956">
        <v>0.09</v>
      </c>
      <c r="R56" s="967">
        <v>0.14000000000000001</v>
      </c>
      <c r="S56" s="967">
        <v>0.13</v>
      </c>
      <c r="T56" s="967">
        <v>0.12</v>
      </c>
      <c r="U56" s="967">
        <v>0.38</v>
      </c>
      <c r="V56" s="967">
        <v>0.22</v>
      </c>
      <c r="W56" s="967">
        <v>0.22</v>
      </c>
      <c r="X56" s="984">
        <v>0.18</v>
      </c>
      <c r="Y56" s="969">
        <v>0.17</v>
      </c>
      <c r="Z56" s="969">
        <v>0.19</v>
      </c>
      <c r="AA56" s="1227">
        <v>0.25</v>
      </c>
      <c r="AB56" s="983">
        <v>0.22</v>
      </c>
      <c r="AC56" s="956">
        <v>0.42</v>
      </c>
      <c r="AD56" s="970">
        <v>0.09</v>
      </c>
    </row>
    <row r="57" spans="1:30" s="103" customFormat="1" ht="16.5" customHeight="1" thickBot="1" x14ac:dyDescent="0.2">
      <c r="A57" s="1499"/>
      <c r="B57" s="823" t="s">
        <v>86</v>
      </c>
      <c r="C57" s="286" t="s">
        <v>10</v>
      </c>
      <c r="D57" s="988" t="s">
        <v>4</v>
      </c>
      <c r="E57" s="985" t="s">
        <v>4</v>
      </c>
      <c r="F57" s="986" t="s">
        <v>4</v>
      </c>
      <c r="G57" s="985">
        <v>0.28000000000000003</v>
      </c>
      <c r="H57" s="986" t="s">
        <v>4</v>
      </c>
      <c r="I57" s="986" t="s">
        <v>4</v>
      </c>
      <c r="J57" s="986" t="s">
        <v>4</v>
      </c>
      <c r="K57" s="986" t="s">
        <v>4</v>
      </c>
      <c r="L57" s="986" t="s">
        <v>4</v>
      </c>
      <c r="M57" s="986">
        <v>0.32</v>
      </c>
      <c r="N57" s="986" t="s">
        <v>4</v>
      </c>
      <c r="O57" s="1187" t="s">
        <v>4</v>
      </c>
      <c r="P57" s="988" t="s">
        <v>4</v>
      </c>
      <c r="Q57" s="986" t="s">
        <v>4</v>
      </c>
      <c r="R57" s="986" t="s">
        <v>4</v>
      </c>
      <c r="S57" s="986">
        <v>0.03</v>
      </c>
      <c r="T57" s="986" t="s">
        <v>4</v>
      </c>
      <c r="U57" s="986" t="s">
        <v>4</v>
      </c>
      <c r="V57" s="986" t="s">
        <v>4</v>
      </c>
      <c r="W57" s="986" t="s">
        <v>4</v>
      </c>
      <c r="X57" s="989" t="s">
        <v>4</v>
      </c>
      <c r="Y57" s="1186" t="s">
        <v>178</v>
      </c>
      <c r="Z57" s="1186" t="s">
        <v>4</v>
      </c>
      <c r="AA57" s="1240" t="s">
        <v>4</v>
      </c>
      <c r="AB57" s="988">
        <v>0.16</v>
      </c>
      <c r="AC57" s="1109">
        <v>0.32</v>
      </c>
      <c r="AD57" s="1111" t="s">
        <v>178</v>
      </c>
    </row>
    <row r="58" spans="1:30" ht="16.5" customHeight="1" x14ac:dyDescent="0.15">
      <c r="P58" s="540"/>
    </row>
    <row r="59" spans="1:30" ht="16.5" customHeight="1" x14ac:dyDescent="0.15"/>
    <row r="60" spans="1:30" ht="16.5" customHeight="1" x14ac:dyDescent="0.15"/>
    <row r="61" spans="1:30" ht="16.5" customHeight="1" x14ac:dyDescent="0.15"/>
    <row r="62" spans="1:30" ht="16.5" customHeight="1" x14ac:dyDescent="0.15"/>
    <row r="63" spans="1:30" ht="16.5" customHeight="1" x14ac:dyDescent="0.15"/>
    <row r="64" spans="1:30" ht="16.5" customHeight="1" x14ac:dyDescent="0.15"/>
    <row r="65" s="161" customFormat="1" ht="16.5" customHeight="1" x14ac:dyDescent="0.15"/>
    <row r="66" s="161" customFormat="1" ht="16.5" customHeight="1" x14ac:dyDescent="0.15"/>
    <row r="67" s="161" customFormat="1" ht="16.5" customHeight="1" x14ac:dyDescent="0.15"/>
    <row r="68" s="161" customFormat="1" ht="16.5" customHeight="1" x14ac:dyDescent="0.15"/>
    <row r="69" s="161" customFormat="1" ht="16.5" customHeight="1" x14ac:dyDescent="0.15"/>
    <row r="70" s="161" customFormat="1" ht="16.5" customHeight="1" x14ac:dyDescent="0.15"/>
    <row r="71" s="161" customFormat="1" ht="16.5" customHeight="1" x14ac:dyDescent="0.15"/>
    <row r="72" s="161" customFormat="1" ht="16.5" customHeight="1" x14ac:dyDescent="0.15"/>
    <row r="73" s="161" customFormat="1" ht="16.5" customHeight="1" x14ac:dyDescent="0.15"/>
    <row r="74" s="161" customFormat="1" ht="16.5" customHeight="1" x14ac:dyDescent="0.15"/>
    <row r="75" s="161" customFormat="1" ht="16.5" customHeight="1" x14ac:dyDescent="0.15"/>
    <row r="76" s="161" customFormat="1" ht="16.5" customHeight="1" x14ac:dyDescent="0.15"/>
    <row r="77" s="161" customFormat="1" ht="16.5" customHeight="1" x14ac:dyDescent="0.15"/>
    <row r="78" s="161" customFormat="1" ht="16.5" customHeight="1" x14ac:dyDescent="0.15"/>
    <row r="79" s="161" customFormat="1" ht="16.5" customHeight="1" x14ac:dyDescent="0.15"/>
    <row r="80" s="161" customFormat="1" ht="16.5" customHeight="1" x14ac:dyDescent="0.15"/>
    <row r="81" s="161" customFormat="1" ht="16.5" customHeight="1" x14ac:dyDescent="0.15"/>
    <row r="82" s="161" customFormat="1" ht="16.5" customHeight="1" x14ac:dyDescent="0.15"/>
    <row r="83" s="161" customFormat="1" ht="16.5" customHeight="1" x14ac:dyDescent="0.15"/>
    <row r="84" s="161" customFormat="1" ht="16.5" customHeight="1" x14ac:dyDescent="0.15"/>
  </sheetData>
  <mergeCells count="4">
    <mergeCell ref="A32:A44"/>
    <mergeCell ref="A45:A57"/>
    <mergeCell ref="A5:A17"/>
    <mergeCell ref="A18:A30"/>
  </mergeCells>
  <phoneticPr fontId="2"/>
  <printOptions horizontalCentered="1"/>
  <pageMargins left="0" right="0" top="0.39370078740157483" bottom="0.39370078740157483" header="0" footer="0"/>
  <pageSetup paperSize="9" scale="62" orientation="landscape" r:id="rId1"/>
  <headerFooter alignWithMargins="0"/>
  <rowBreaks count="1" manualBreakCount="1">
    <brk id="5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</vt:i4>
      </vt:variant>
    </vt:vector>
  </HeadingPairs>
  <TitlesOfParts>
    <vt:vector size="22" baseType="lpstr">
      <vt:lpstr>平均水質</vt:lpstr>
      <vt:lpstr>東灘</vt:lpstr>
      <vt:lpstr>(旧)東灘2</vt:lpstr>
      <vt:lpstr>東灘2</vt:lpstr>
      <vt:lpstr>東灘3</vt:lpstr>
      <vt:lpstr>PI</vt:lpstr>
      <vt:lpstr>PI2</vt:lpstr>
      <vt:lpstr>鈴蘭台</vt:lpstr>
      <vt:lpstr>鈴蘭台2</vt:lpstr>
      <vt:lpstr>鈴蘭台3</vt:lpstr>
      <vt:lpstr>西部</vt:lpstr>
      <vt:lpstr>西部2</vt:lpstr>
      <vt:lpstr>垂水</vt:lpstr>
      <vt:lpstr>垂水2</vt:lpstr>
      <vt:lpstr>垂水3</vt:lpstr>
      <vt:lpstr>垂水4</vt:lpstr>
      <vt:lpstr>垂水5</vt:lpstr>
      <vt:lpstr>玉津</vt:lpstr>
      <vt:lpstr>玉津2</vt:lpstr>
      <vt:lpstr>玉津3</vt:lpstr>
      <vt:lpstr>'(旧)東灘2'!Print_Area</vt:lpstr>
      <vt:lpstr>玉津3!Print_Area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計画課水質係</dc:creator>
  <cp:lastModifiedBy>Windows ユーザー</cp:lastModifiedBy>
  <cp:lastPrinted>2023-03-04T21:04:59Z</cp:lastPrinted>
  <dcterms:created xsi:type="dcterms:W3CDTF">1999-01-07T01:15:22Z</dcterms:created>
  <dcterms:modified xsi:type="dcterms:W3CDTF">2023-03-05T06:40:40Z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